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AIDA Inc\AIDA Inc Website New\Qualifier results\"/>
    </mc:Choice>
  </mc:AlternateContent>
  <xr:revisionPtr revIDLastSave="0" documentId="8_{1D7057E2-E79A-4E66-81B9-2D1E4C1B990B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Judges" sheetId="18" r:id="rId1"/>
    <sheet name="TEACHERS" sheetId="35" r:id="rId2"/>
    <sheet name="Junior Girls 12 years" sheetId="44" r:id="rId3"/>
    <sheet name="Senior Ladies 20 and 21" sheetId="32" state="hidden" r:id="rId4"/>
    <sheet name="Intermediate Girls 13 Years" sheetId="51" r:id="rId5"/>
    <sheet name="Intermediate Girls 14 Years" sheetId="52" r:id="rId6"/>
    <sheet name="Senior Girls 15 Years" sheetId="54" r:id="rId7"/>
    <sheet name="Senior Girls 16 Years" sheetId="53" r:id="rId8"/>
    <sheet name="Junior Ladies 17 Years" sheetId="55" r:id="rId9"/>
    <sheet name="Junior Men 18 Years" sheetId="56" r:id="rId10"/>
    <sheet name="Junior Ladies 18 Years" sheetId="57" r:id="rId11"/>
    <sheet name="Ladies 19 Years" sheetId="58" r:id="rId12"/>
    <sheet name="Senior Ladies 20 &amp; 21 Years " sheetId="59" r:id="rId13"/>
    <sheet name="Senior Ladies 22 Years &amp; Over" sheetId="60" r:id="rId14"/>
    <sheet name="Points System" sheetId="15" r:id="rId15"/>
  </sheets>
  <definedNames>
    <definedName name="_xlnm._FilterDatabase" localSheetId="4" hidden="1">'Intermediate Girls 13 Years'!$B$18:$J$28</definedName>
    <definedName name="_xlnm._FilterDatabase" localSheetId="5" hidden="1">'Intermediate Girls 14 Years'!$B$14:$J$20</definedName>
    <definedName name="_xlnm._FilterDatabase" localSheetId="2" hidden="1">'Junior Girls 12 years'!$B$22:$J$32</definedName>
    <definedName name="_xlnm._FilterDatabase" localSheetId="8" hidden="1">'Junior Ladies 17 Years'!$B$11:$J$14</definedName>
    <definedName name="_xlnm._FilterDatabase" localSheetId="10" hidden="1">'Junior Ladies 18 Years'!$B$10:$J$12</definedName>
    <definedName name="_xlnm._FilterDatabase" localSheetId="9" hidden="1">'Junior Men 18 Years'!$B$10:$J$12</definedName>
    <definedName name="_xlnm._FilterDatabase" localSheetId="11" hidden="1">'Ladies 19 Years'!$B$10:$J$12</definedName>
    <definedName name="_xlnm._FilterDatabase" localSheetId="6" hidden="1">'Senior Girls 15 Years'!$B$20:$J$30</definedName>
    <definedName name="_xlnm._FilterDatabase" localSheetId="7" hidden="1">'Senior Girls 16 Years'!$B$14:$J$20</definedName>
    <definedName name="_xlnm._FilterDatabase" localSheetId="12" hidden="1">'Senior Ladies 20 &amp; 21 Years '!$B$14:$J$20</definedName>
    <definedName name="_xlnm._FilterDatabase" localSheetId="13" hidden="1">'Senior Ladies 22 Years &amp; Over'!$B$12:$J$16</definedName>
    <definedName name="_xlnm.Print_Area" localSheetId="4">'Intermediate Girls 13 Years'!$A$46:$F$70</definedName>
    <definedName name="_xlnm.Print_Area" localSheetId="5">'Intermediate Girls 14 Years'!$A$38:$F$52</definedName>
    <definedName name="_xlnm.Print_Area" localSheetId="2">'Junior Girls 12 years'!$A$60:$F$89</definedName>
    <definedName name="_xlnm.Print_Area" localSheetId="8">'Junior Ladies 17 Years'!$A$25:$F$39</definedName>
    <definedName name="_xlnm.Print_Area" localSheetId="10">'Junior Ladies 18 Years'!$A$23:$F$36</definedName>
    <definedName name="_xlnm.Print_Area" localSheetId="9">'Junior Men 18 Years'!$A$23:$F$36</definedName>
    <definedName name="_xlnm.Print_Area" localSheetId="11">'Ladies 19 Years'!$A$23:$F$36</definedName>
    <definedName name="_xlnm.Print_Area" localSheetId="6">'Senior Girls 15 Years'!$A$53:$F$79</definedName>
    <definedName name="_xlnm.Print_Area" localSheetId="7">'Senior Girls 16 Years'!$A$38:$F$55</definedName>
    <definedName name="_xlnm.Print_Area" localSheetId="12">'Senior Ladies 20 &amp; 21 Years '!$A$38:$F$60</definedName>
    <definedName name="_xlnm.Print_Area" localSheetId="3">'Senior Ladies 20 and 21'!$A$1:$X$10</definedName>
    <definedName name="_xlnm.Print_Area" localSheetId="13">'Senior Ladies 22 Years &amp; Over'!$A$28:$F$43</definedName>
    <definedName name="_xlnm.Print_Titles" localSheetId="4">'Intermediate Girls 13 Years'!$A:$B,'Intermediate Girls 13 Years'!$1:$1</definedName>
    <definedName name="_xlnm.Print_Titles" localSheetId="5">'Intermediate Girls 14 Years'!$A:$B,'Intermediate Girls 14 Years'!$1:$1</definedName>
    <definedName name="_xlnm.Print_Titles" localSheetId="2">'Junior Girls 12 years'!$A:$B,'Junior Girls 12 years'!$1:$1</definedName>
    <definedName name="_xlnm.Print_Titles" localSheetId="8">'Junior Ladies 17 Years'!$A:$B,'Junior Ladies 17 Years'!$1:$1</definedName>
    <definedName name="_xlnm.Print_Titles" localSheetId="10">'Junior Ladies 18 Years'!$A:$B,'Junior Ladies 18 Years'!$1:$1</definedName>
    <definedName name="_xlnm.Print_Titles" localSheetId="9">'Junior Men 18 Years'!$A:$B,'Junior Men 18 Years'!$1:$1</definedName>
    <definedName name="_xlnm.Print_Titles" localSheetId="11">'Ladies 19 Years'!$A:$B,'Ladies 19 Years'!$1:$1</definedName>
    <definedName name="_xlnm.Print_Titles" localSheetId="6">'Senior Girls 15 Years'!$A:$B,'Senior Girls 15 Years'!$1:$1</definedName>
    <definedName name="_xlnm.Print_Titles" localSheetId="7">'Senior Girls 16 Years'!$A:$B,'Senior Girls 16 Years'!$1:$1</definedName>
    <definedName name="_xlnm.Print_Titles" localSheetId="12">'Senior Ladies 20 &amp; 21 Years '!$A:$B,'Senior Ladies 20 &amp; 21 Years '!$1:$1</definedName>
    <definedName name="_xlnm.Print_Titles" localSheetId="3">'Senior Ladies 20 and 21'!$A:$B,'Senior Ladies 20 and 21'!$1:$1</definedName>
    <definedName name="_xlnm.Print_Titles" localSheetId="13">'Senior Ladies 22 Years &amp; Over'!$A:$B,'Senior Ladies 22 Years &amp; Over'!$1:$1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" i="60" l="1"/>
  <c r="M2" i="60"/>
  <c r="F2" i="60"/>
  <c r="T2" i="59" l="1"/>
  <c r="M2" i="59"/>
  <c r="F2" i="59"/>
  <c r="T2" i="58"/>
  <c r="M2" i="58"/>
  <c r="F2" i="58"/>
  <c r="T2" i="57"/>
  <c r="M2" i="57"/>
  <c r="F2" i="57"/>
  <c r="T2" i="56"/>
  <c r="M2" i="56"/>
  <c r="F2" i="56"/>
  <c r="T2" i="55"/>
  <c r="M2" i="55"/>
  <c r="F2" i="55"/>
  <c r="T2" i="53"/>
  <c r="M2" i="53"/>
  <c r="F2" i="53"/>
  <c r="T2" i="54"/>
  <c r="M2" i="54"/>
  <c r="F2" i="54"/>
  <c r="T2" i="52"/>
  <c r="M2" i="52"/>
  <c r="F2" i="52"/>
  <c r="T2" i="51"/>
  <c r="M2" i="51"/>
  <c r="F2" i="51"/>
  <c r="T2" i="44"/>
  <c r="M2" i="44"/>
  <c r="F2" i="44"/>
  <c r="A29" i="60"/>
  <c r="A20" i="60"/>
  <c r="W8" i="60"/>
  <c r="P8" i="60"/>
  <c r="I8" i="60"/>
  <c r="W7" i="60"/>
  <c r="P7" i="60"/>
  <c r="I7" i="60"/>
  <c r="W6" i="60"/>
  <c r="P6" i="60"/>
  <c r="I6" i="60"/>
  <c r="W5" i="60"/>
  <c r="P5" i="60"/>
  <c r="I5" i="60"/>
  <c r="A39" i="59"/>
  <c r="A24" i="59"/>
  <c r="W9" i="59"/>
  <c r="P9" i="59"/>
  <c r="I9" i="59"/>
  <c r="W8" i="59"/>
  <c r="P8" i="59"/>
  <c r="I8" i="59"/>
  <c r="W7" i="59"/>
  <c r="P7" i="59"/>
  <c r="I7" i="59"/>
  <c r="W6" i="59"/>
  <c r="P6" i="59"/>
  <c r="I6" i="59"/>
  <c r="W5" i="59"/>
  <c r="Y10" i="59" s="1"/>
  <c r="H20" i="59" s="1"/>
  <c r="P5" i="59"/>
  <c r="I5" i="59"/>
  <c r="A24" i="58"/>
  <c r="A16" i="58"/>
  <c r="W6" i="58"/>
  <c r="P6" i="58"/>
  <c r="I6" i="58"/>
  <c r="W5" i="58"/>
  <c r="X5" i="58" s="1"/>
  <c r="Y5" i="58" s="1"/>
  <c r="H11" i="58" s="1"/>
  <c r="P5" i="58"/>
  <c r="Q5" i="58" s="1"/>
  <c r="R5" i="58" s="1"/>
  <c r="G11" i="58" s="1"/>
  <c r="I5" i="58"/>
  <c r="A24" i="57"/>
  <c r="A16" i="57"/>
  <c r="W6" i="57"/>
  <c r="P6" i="57"/>
  <c r="I6" i="57"/>
  <c r="W5" i="57"/>
  <c r="X6" i="57" s="1"/>
  <c r="Y6" i="57" s="1"/>
  <c r="H12" i="57" s="1"/>
  <c r="P5" i="57"/>
  <c r="Q6" i="57" s="1"/>
  <c r="R6" i="57" s="1"/>
  <c r="G12" i="57" s="1"/>
  <c r="I5" i="57"/>
  <c r="A24" i="56"/>
  <c r="A16" i="56"/>
  <c r="W6" i="56"/>
  <c r="P6" i="56"/>
  <c r="I6" i="56"/>
  <c r="W5" i="56"/>
  <c r="P5" i="56"/>
  <c r="Q5" i="56" s="1"/>
  <c r="R5" i="56" s="1"/>
  <c r="G11" i="56" s="1"/>
  <c r="I5" i="56"/>
  <c r="J5" i="56" s="1"/>
  <c r="K5" i="56" s="1"/>
  <c r="F11" i="56" s="1"/>
  <c r="A26" i="55"/>
  <c r="A18" i="55"/>
  <c r="W7" i="55"/>
  <c r="P7" i="55"/>
  <c r="I7" i="55"/>
  <c r="W6" i="55"/>
  <c r="P6" i="55"/>
  <c r="I6" i="55"/>
  <c r="W5" i="55"/>
  <c r="P5" i="55"/>
  <c r="I5" i="55"/>
  <c r="A54" i="54"/>
  <c r="A37" i="54"/>
  <c r="W16" i="54"/>
  <c r="P16" i="54"/>
  <c r="I16" i="54"/>
  <c r="W15" i="54"/>
  <c r="P15" i="54"/>
  <c r="I15" i="54"/>
  <c r="W14" i="54"/>
  <c r="P14" i="54"/>
  <c r="I14" i="54"/>
  <c r="W13" i="54"/>
  <c r="P13" i="54"/>
  <c r="I13" i="54"/>
  <c r="W12" i="54"/>
  <c r="P12" i="54"/>
  <c r="I12" i="54"/>
  <c r="W11" i="54"/>
  <c r="P11" i="54"/>
  <c r="I11" i="54"/>
  <c r="W10" i="54"/>
  <c r="P10" i="54"/>
  <c r="I10" i="54"/>
  <c r="W9" i="54"/>
  <c r="P9" i="54"/>
  <c r="I9" i="54"/>
  <c r="W8" i="54"/>
  <c r="P8" i="54"/>
  <c r="I8" i="54"/>
  <c r="W7" i="54"/>
  <c r="P7" i="54"/>
  <c r="I7" i="54"/>
  <c r="W6" i="54"/>
  <c r="P6" i="54"/>
  <c r="I6" i="54"/>
  <c r="W5" i="54"/>
  <c r="P5" i="54"/>
  <c r="I5" i="54"/>
  <c r="A39" i="53"/>
  <c r="A24" i="53"/>
  <c r="W10" i="53"/>
  <c r="P10" i="53"/>
  <c r="I10" i="53"/>
  <c r="W9" i="53"/>
  <c r="P9" i="53"/>
  <c r="I9" i="53"/>
  <c r="W8" i="53"/>
  <c r="P8" i="53"/>
  <c r="I8" i="53"/>
  <c r="W7" i="53"/>
  <c r="X7" i="53" s="1"/>
  <c r="Y7" i="53" s="1"/>
  <c r="H19" i="53" s="1"/>
  <c r="P7" i="53"/>
  <c r="I7" i="53"/>
  <c r="W6" i="53"/>
  <c r="P6" i="53"/>
  <c r="I6" i="53"/>
  <c r="W5" i="53"/>
  <c r="P5" i="53"/>
  <c r="I5" i="53"/>
  <c r="A39" i="52"/>
  <c r="A24" i="52"/>
  <c r="W10" i="52"/>
  <c r="P10" i="52"/>
  <c r="I10" i="52"/>
  <c r="W9" i="52"/>
  <c r="P9" i="52"/>
  <c r="I9" i="52"/>
  <c r="W8" i="52"/>
  <c r="P8" i="52"/>
  <c r="I8" i="52"/>
  <c r="W7" i="52"/>
  <c r="P7" i="52"/>
  <c r="I7" i="52"/>
  <c r="W6" i="52"/>
  <c r="P6" i="52"/>
  <c r="I6" i="52"/>
  <c r="W5" i="52"/>
  <c r="P5" i="52"/>
  <c r="I5" i="52"/>
  <c r="A47" i="51"/>
  <c r="A32" i="51"/>
  <c r="W14" i="51"/>
  <c r="P14" i="51"/>
  <c r="I14" i="51"/>
  <c r="W13" i="51"/>
  <c r="P13" i="51"/>
  <c r="I13" i="51"/>
  <c r="W12" i="51"/>
  <c r="P12" i="51"/>
  <c r="I12" i="51"/>
  <c r="W11" i="51"/>
  <c r="P11" i="51"/>
  <c r="I11" i="51"/>
  <c r="W10" i="51"/>
  <c r="P10" i="51"/>
  <c r="I10" i="51"/>
  <c r="W9" i="51"/>
  <c r="P9" i="51"/>
  <c r="I9" i="51"/>
  <c r="W8" i="51"/>
  <c r="P8" i="51"/>
  <c r="I8" i="51"/>
  <c r="W7" i="51"/>
  <c r="P7" i="51"/>
  <c r="I7" i="51"/>
  <c r="W6" i="51"/>
  <c r="P6" i="51"/>
  <c r="I6" i="51"/>
  <c r="W5" i="51"/>
  <c r="P5" i="51"/>
  <c r="I5" i="51"/>
  <c r="W7" i="44"/>
  <c r="W8" i="44"/>
  <c r="W9" i="44"/>
  <c r="W10" i="44"/>
  <c r="W11" i="44"/>
  <c r="W12" i="44"/>
  <c r="W13" i="44"/>
  <c r="I6" i="44"/>
  <c r="I7" i="44"/>
  <c r="I8" i="44"/>
  <c r="I9" i="44"/>
  <c r="I10" i="44"/>
  <c r="I11" i="44"/>
  <c r="I12" i="44"/>
  <c r="I13" i="44"/>
  <c r="I14" i="44"/>
  <c r="I15" i="44"/>
  <c r="I16" i="44"/>
  <c r="P7" i="44"/>
  <c r="P8" i="44"/>
  <c r="P9" i="44"/>
  <c r="P10" i="44"/>
  <c r="P11" i="44"/>
  <c r="P12" i="44"/>
  <c r="P13" i="44"/>
  <c r="P14" i="44"/>
  <c r="P15" i="44"/>
  <c r="P16" i="44"/>
  <c r="P17" i="44"/>
  <c r="Q7" i="60" l="1"/>
  <c r="R7" i="60" s="1"/>
  <c r="G16" i="60" s="1"/>
  <c r="J6" i="58"/>
  <c r="K6" i="58" s="1"/>
  <c r="F12" i="58" s="1"/>
  <c r="Q6" i="53"/>
  <c r="R6" i="53" s="1"/>
  <c r="G15" i="53" s="1"/>
  <c r="Q8" i="53"/>
  <c r="R8" i="53" s="1"/>
  <c r="G18" i="53" s="1"/>
  <c r="Q5" i="53"/>
  <c r="R5" i="53" s="1"/>
  <c r="G16" i="53" s="1"/>
  <c r="Q9" i="53"/>
  <c r="R9" i="53" s="1"/>
  <c r="G20" i="53" s="1"/>
  <c r="X5" i="57"/>
  <c r="Y5" i="57" s="1"/>
  <c r="H11" i="57" s="1"/>
  <c r="J6" i="57"/>
  <c r="K6" i="57" s="1"/>
  <c r="F12" i="57" s="1"/>
  <c r="I12" i="57" s="1"/>
  <c r="Q15" i="54"/>
  <c r="R15" i="54" s="1"/>
  <c r="X8" i="53"/>
  <c r="Y8" i="53" s="1"/>
  <c r="H18" i="53" s="1"/>
  <c r="X9" i="53"/>
  <c r="Y9" i="53" s="1"/>
  <c r="H20" i="53" s="1"/>
  <c r="J10" i="53"/>
  <c r="K10" i="53" s="1"/>
  <c r="F17" i="53" s="1"/>
  <c r="J7" i="53"/>
  <c r="K7" i="53" s="1"/>
  <c r="J8" i="53"/>
  <c r="K8" i="53" s="1"/>
  <c r="J6" i="53"/>
  <c r="K6" i="53" s="1"/>
  <c r="F15" i="53" s="1"/>
  <c r="J9" i="53"/>
  <c r="K9" i="53" s="1"/>
  <c r="Q5" i="57"/>
  <c r="R5" i="57" s="1"/>
  <c r="G11" i="57" s="1"/>
  <c r="J5" i="57"/>
  <c r="K5" i="57" s="1"/>
  <c r="X6" i="58"/>
  <c r="Y6" i="58" s="1"/>
  <c r="H12" i="58" s="1"/>
  <c r="Q6" i="58"/>
  <c r="R6" i="58" s="1"/>
  <c r="G12" i="58" s="1"/>
  <c r="J5" i="58"/>
  <c r="K5" i="58" s="1"/>
  <c r="AA5" i="58" s="1"/>
  <c r="X8" i="59"/>
  <c r="Y8" i="59" s="1"/>
  <c r="Q9" i="59"/>
  <c r="R9" i="59" s="1"/>
  <c r="Q8" i="59"/>
  <c r="R8" i="59" s="1"/>
  <c r="J9" i="59"/>
  <c r="K9" i="59" s="1"/>
  <c r="Q6" i="59"/>
  <c r="R6" i="59" s="1"/>
  <c r="J6" i="59"/>
  <c r="K6" i="59" s="1"/>
  <c r="X5" i="59"/>
  <c r="Y5" i="59" s="1"/>
  <c r="Q7" i="59"/>
  <c r="R7" i="59" s="1"/>
  <c r="J7" i="59"/>
  <c r="K7" i="59" s="1"/>
  <c r="F28" i="59" s="1"/>
  <c r="X7" i="59"/>
  <c r="Y7" i="59" s="1"/>
  <c r="J8" i="59"/>
  <c r="K8" i="59" s="1"/>
  <c r="J6" i="60"/>
  <c r="K6" i="60" s="1"/>
  <c r="F13" i="60" s="1"/>
  <c r="X5" i="60"/>
  <c r="Y5" i="60" s="1"/>
  <c r="H14" i="60" s="1"/>
  <c r="X8" i="60"/>
  <c r="Y8" i="60" s="1"/>
  <c r="H15" i="60" s="1"/>
  <c r="Q6" i="60"/>
  <c r="R6" i="60" s="1"/>
  <c r="G13" i="60" s="1"/>
  <c r="J7" i="60"/>
  <c r="K7" i="60" s="1"/>
  <c r="F16" i="60" s="1"/>
  <c r="X6" i="60"/>
  <c r="Y6" i="60" s="1"/>
  <c r="H13" i="60" s="1"/>
  <c r="X7" i="60"/>
  <c r="Y7" i="60" s="1"/>
  <c r="H16" i="60" s="1"/>
  <c r="Q8" i="60"/>
  <c r="G15" i="60" s="1"/>
  <c r="Q5" i="60"/>
  <c r="G14" i="60" s="1"/>
  <c r="J8" i="60"/>
  <c r="K8" i="60" s="1"/>
  <c r="F15" i="60" s="1"/>
  <c r="J5" i="60"/>
  <c r="K5" i="60" s="1"/>
  <c r="J5" i="59"/>
  <c r="K5" i="59" s="1"/>
  <c r="F29" i="59" s="1"/>
  <c r="X6" i="59"/>
  <c r="Y6" i="59" s="1"/>
  <c r="X9" i="59"/>
  <c r="Y9" i="59" s="1"/>
  <c r="R10" i="59"/>
  <c r="G20" i="59" s="1"/>
  <c r="Q5" i="59"/>
  <c r="R5" i="59" s="1"/>
  <c r="K10" i="59"/>
  <c r="X5" i="56"/>
  <c r="Y5" i="56" s="1"/>
  <c r="H11" i="56" s="1"/>
  <c r="I11" i="56" s="1"/>
  <c r="Q6" i="56"/>
  <c r="R6" i="56" s="1"/>
  <c r="G12" i="56" s="1"/>
  <c r="J6" i="56"/>
  <c r="K6" i="56" s="1"/>
  <c r="X6" i="56"/>
  <c r="Y6" i="56" s="1"/>
  <c r="H12" i="56" s="1"/>
  <c r="J5" i="55"/>
  <c r="K5" i="55" s="1"/>
  <c r="F13" i="55" s="1"/>
  <c r="X5" i="55"/>
  <c r="Y5" i="55" s="1"/>
  <c r="H13" i="55" s="1"/>
  <c r="Q7" i="55"/>
  <c r="R7" i="55" s="1"/>
  <c r="G12" i="55" s="1"/>
  <c r="Q6" i="55"/>
  <c r="R6" i="55" s="1"/>
  <c r="G14" i="55" s="1"/>
  <c r="X7" i="55"/>
  <c r="Y7" i="55" s="1"/>
  <c r="H12" i="55" s="1"/>
  <c r="X6" i="55"/>
  <c r="Y6" i="55" s="1"/>
  <c r="H14" i="55" s="1"/>
  <c r="J7" i="55"/>
  <c r="K7" i="55" s="1"/>
  <c r="F12" i="55" s="1"/>
  <c r="Q5" i="55"/>
  <c r="R5" i="55" s="1"/>
  <c r="G13" i="55" s="1"/>
  <c r="J6" i="55"/>
  <c r="K6" i="55" s="1"/>
  <c r="X5" i="54"/>
  <c r="Y5" i="54" s="1"/>
  <c r="H29" i="54" s="1"/>
  <c r="X12" i="54"/>
  <c r="Y12" i="54" s="1"/>
  <c r="Q10" i="54"/>
  <c r="R10" i="54" s="1"/>
  <c r="J13" i="54"/>
  <c r="K13" i="54" s="1"/>
  <c r="Q6" i="54"/>
  <c r="R6" i="54" s="1"/>
  <c r="G31" i="54" s="1"/>
  <c r="Q13" i="54"/>
  <c r="R13" i="54" s="1"/>
  <c r="X15" i="54"/>
  <c r="Y15" i="54" s="1"/>
  <c r="X10" i="54"/>
  <c r="Y10" i="54" s="1"/>
  <c r="J7" i="54"/>
  <c r="F30" i="54" s="1"/>
  <c r="J14" i="54"/>
  <c r="K14" i="54" s="1"/>
  <c r="Q16" i="54"/>
  <c r="R16" i="54" s="1"/>
  <c r="X13" i="54"/>
  <c r="Y13" i="54" s="1"/>
  <c r="Q11" i="54"/>
  <c r="R11" i="54" s="1"/>
  <c r="J9" i="54"/>
  <c r="K9" i="54" s="1"/>
  <c r="X11" i="54"/>
  <c r="Y11" i="54" s="1"/>
  <c r="Q14" i="54"/>
  <c r="R14" i="54" s="1"/>
  <c r="J11" i="54"/>
  <c r="K11" i="54" s="1"/>
  <c r="J10" i="54"/>
  <c r="K10" i="54" s="1"/>
  <c r="X7" i="54"/>
  <c r="Y7" i="54" s="1"/>
  <c r="H30" i="54" s="1"/>
  <c r="Q9" i="54"/>
  <c r="R9" i="54" s="1"/>
  <c r="X9" i="54"/>
  <c r="Y9" i="54" s="1"/>
  <c r="H28" i="54" s="1"/>
  <c r="Q12" i="54"/>
  <c r="R12" i="54" s="1"/>
  <c r="J15" i="54"/>
  <c r="K15" i="54" s="1"/>
  <c r="F22" i="54" s="1"/>
  <c r="X14" i="54"/>
  <c r="Y14" i="54" s="1"/>
  <c r="X6" i="54"/>
  <c r="Y6" i="54" s="1"/>
  <c r="H31" i="54" s="1"/>
  <c r="Q7" i="54"/>
  <c r="R7" i="54" s="1"/>
  <c r="G30" i="54" s="1"/>
  <c r="J16" i="54"/>
  <c r="K16" i="54" s="1"/>
  <c r="F23" i="54" s="1"/>
  <c r="Q8" i="54"/>
  <c r="R8" i="54" s="1"/>
  <c r="Q5" i="54"/>
  <c r="R5" i="54" s="1"/>
  <c r="G29" i="54" s="1"/>
  <c r="J6" i="54"/>
  <c r="K6" i="54" s="1"/>
  <c r="J12" i="54"/>
  <c r="K12" i="54" s="1"/>
  <c r="F27" i="54" s="1"/>
  <c r="J8" i="54"/>
  <c r="K8" i="54" s="1"/>
  <c r="F25" i="54" s="1"/>
  <c r="J5" i="54"/>
  <c r="X8" i="54"/>
  <c r="Y8" i="54" s="1"/>
  <c r="X16" i="54"/>
  <c r="Y16" i="54" s="1"/>
  <c r="J5" i="53"/>
  <c r="K5" i="53" s="1"/>
  <c r="X10" i="53"/>
  <c r="Y10" i="53" s="1"/>
  <c r="H17" i="53" s="1"/>
  <c r="X6" i="53"/>
  <c r="Y6" i="53" s="1"/>
  <c r="H15" i="53" s="1"/>
  <c r="Q7" i="53"/>
  <c r="R7" i="53" s="1"/>
  <c r="G19" i="53" s="1"/>
  <c r="X5" i="53"/>
  <c r="Y5" i="53" s="1"/>
  <c r="H16" i="53" s="1"/>
  <c r="Q10" i="53"/>
  <c r="R10" i="53" s="1"/>
  <c r="G17" i="53" s="1"/>
  <c r="J9" i="52"/>
  <c r="K9" i="52" s="1"/>
  <c r="F18" i="52" s="1"/>
  <c r="X7" i="52"/>
  <c r="Y7" i="52" s="1"/>
  <c r="H15" i="52" s="1"/>
  <c r="J5" i="52"/>
  <c r="K5" i="52" s="1"/>
  <c r="F19" i="52" s="1"/>
  <c r="Q8" i="52"/>
  <c r="R8" i="52" s="1"/>
  <c r="G17" i="52" s="1"/>
  <c r="Q9" i="52"/>
  <c r="R9" i="52" s="1"/>
  <c r="G18" i="52" s="1"/>
  <c r="J7" i="52"/>
  <c r="K7" i="52" s="1"/>
  <c r="F15" i="52" s="1"/>
  <c r="Q10" i="52"/>
  <c r="R10" i="52" s="1"/>
  <c r="G16" i="52" s="1"/>
  <c r="J10" i="52"/>
  <c r="K10" i="52" s="1"/>
  <c r="F16" i="52" s="1"/>
  <c r="X6" i="52"/>
  <c r="Y6" i="52" s="1"/>
  <c r="H20" i="52" s="1"/>
  <c r="X8" i="52"/>
  <c r="Y8" i="52" s="1"/>
  <c r="H17" i="52" s="1"/>
  <c r="J8" i="52"/>
  <c r="K8" i="52" s="1"/>
  <c r="F17" i="52" s="1"/>
  <c r="Q5" i="52"/>
  <c r="R5" i="52" s="1"/>
  <c r="G19" i="52" s="1"/>
  <c r="X10" i="52"/>
  <c r="Y10" i="52" s="1"/>
  <c r="H16" i="52" s="1"/>
  <c r="J6" i="52"/>
  <c r="K6" i="52" s="1"/>
  <c r="Q7" i="52"/>
  <c r="R7" i="52" s="1"/>
  <c r="G15" i="52" s="1"/>
  <c r="X5" i="52"/>
  <c r="Y5" i="52" s="1"/>
  <c r="H19" i="52" s="1"/>
  <c r="Q6" i="52"/>
  <c r="R6" i="52" s="1"/>
  <c r="G20" i="52" s="1"/>
  <c r="X9" i="52"/>
  <c r="Y9" i="52" s="1"/>
  <c r="H18" i="52" s="1"/>
  <c r="J7" i="51"/>
  <c r="K7" i="51" s="1"/>
  <c r="F25" i="51" s="1"/>
  <c r="J13" i="51"/>
  <c r="K13" i="51" s="1"/>
  <c r="F24" i="51" s="1"/>
  <c r="J10" i="51"/>
  <c r="K10" i="51" s="1"/>
  <c r="F22" i="51" s="1"/>
  <c r="Q10" i="51"/>
  <c r="R10" i="51" s="1"/>
  <c r="G22" i="51" s="1"/>
  <c r="X14" i="51"/>
  <c r="Y14" i="51" s="1"/>
  <c r="H23" i="51" s="1"/>
  <c r="X12" i="51"/>
  <c r="H26" i="51" s="1"/>
  <c r="J8" i="51"/>
  <c r="K8" i="51" s="1"/>
  <c r="F21" i="51" s="1"/>
  <c r="Q11" i="51"/>
  <c r="R11" i="51" s="1"/>
  <c r="G28" i="51" s="1"/>
  <c r="X8" i="51"/>
  <c r="Y8" i="51" s="1"/>
  <c r="H21" i="51" s="1"/>
  <c r="Q8" i="51"/>
  <c r="R8" i="51" s="1"/>
  <c r="G21" i="51" s="1"/>
  <c r="X6" i="51"/>
  <c r="Y6" i="51" s="1"/>
  <c r="H20" i="51" s="1"/>
  <c r="J9" i="51"/>
  <c r="F27" i="51" s="1"/>
  <c r="X11" i="51"/>
  <c r="Y11" i="51" s="1"/>
  <c r="H28" i="51" s="1"/>
  <c r="J14" i="51"/>
  <c r="K14" i="51" s="1"/>
  <c r="Q7" i="51"/>
  <c r="R7" i="51" s="1"/>
  <c r="G25" i="51" s="1"/>
  <c r="X5" i="51"/>
  <c r="Y5" i="51" s="1"/>
  <c r="H19" i="51" s="1"/>
  <c r="Q5" i="51"/>
  <c r="R5" i="51" s="1"/>
  <c r="G19" i="51" s="1"/>
  <c r="Q14" i="51"/>
  <c r="R14" i="51" s="1"/>
  <c r="G23" i="51" s="1"/>
  <c r="J12" i="51"/>
  <c r="K12" i="51" s="1"/>
  <c r="Q12" i="51"/>
  <c r="R12" i="51" s="1"/>
  <c r="G26" i="51" s="1"/>
  <c r="X13" i="51"/>
  <c r="Y13" i="51" s="1"/>
  <c r="H24" i="51" s="1"/>
  <c r="Q9" i="51"/>
  <c r="R9" i="51" s="1"/>
  <c r="G27" i="51" s="1"/>
  <c r="J5" i="51"/>
  <c r="K5" i="51" s="1"/>
  <c r="Q6" i="51"/>
  <c r="R6" i="51" s="1"/>
  <c r="G20" i="51" s="1"/>
  <c r="X9" i="51"/>
  <c r="H27" i="51" s="1"/>
  <c r="J11" i="51"/>
  <c r="J6" i="51"/>
  <c r="K6" i="51" s="1"/>
  <c r="Q13" i="51"/>
  <c r="R13" i="51" s="1"/>
  <c r="G24" i="51" s="1"/>
  <c r="X7" i="51"/>
  <c r="Y7" i="51" s="1"/>
  <c r="H25" i="51" s="1"/>
  <c r="X10" i="51"/>
  <c r="Y10" i="51" s="1"/>
  <c r="H22" i="51" s="1"/>
  <c r="I5" i="44"/>
  <c r="P5" i="44"/>
  <c r="W5" i="44"/>
  <c r="P6" i="44"/>
  <c r="W6" i="44"/>
  <c r="W14" i="44"/>
  <c r="W15" i="44"/>
  <c r="W16" i="44"/>
  <c r="I17" i="44"/>
  <c r="W17" i="44"/>
  <c r="I18" i="44"/>
  <c r="P18" i="44"/>
  <c r="W18" i="44"/>
  <c r="A41" i="44"/>
  <c r="A61" i="44"/>
  <c r="T5" i="32"/>
  <c r="T6" i="32"/>
  <c r="U10" i="32" s="1"/>
  <c r="T7" i="32"/>
  <c r="T8" i="32"/>
  <c r="T9" i="32"/>
  <c r="U9" i="32" s="1"/>
  <c r="V9" i="32" s="1"/>
  <c r="G19" i="32" s="1"/>
  <c r="T10" i="32"/>
  <c r="A39" i="32"/>
  <c r="A29" i="32"/>
  <c r="N10" i="32"/>
  <c r="H10" i="32"/>
  <c r="I10" i="32" s="1"/>
  <c r="J10" i="32" s="1"/>
  <c r="N9" i="32"/>
  <c r="H9" i="32"/>
  <c r="N8" i="32"/>
  <c r="H8" i="32"/>
  <c r="N7" i="32"/>
  <c r="H7" i="32"/>
  <c r="N6" i="32"/>
  <c r="H6" i="32"/>
  <c r="N5" i="32"/>
  <c r="H5" i="32"/>
  <c r="I8" i="32" s="1"/>
  <c r="J8" i="32" s="1"/>
  <c r="I7" i="32"/>
  <c r="J7" i="32" s="1"/>
  <c r="H18" i="59" l="1"/>
  <c r="H28" i="59"/>
  <c r="I28" i="59" s="1"/>
  <c r="H15" i="59"/>
  <c r="H25" i="59"/>
  <c r="G18" i="59"/>
  <c r="G28" i="59"/>
  <c r="H19" i="59"/>
  <c r="H29" i="59"/>
  <c r="F15" i="59"/>
  <c r="F25" i="59"/>
  <c r="G15" i="59"/>
  <c r="I15" i="59" s="1"/>
  <c r="G25" i="59"/>
  <c r="F17" i="59"/>
  <c r="F27" i="59"/>
  <c r="H17" i="59"/>
  <c r="H27" i="59"/>
  <c r="G16" i="59"/>
  <c r="G26" i="59"/>
  <c r="G17" i="59"/>
  <c r="G27" i="59"/>
  <c r="H16" i="59"/>
  <c r="H26" i="59"/>
  <c r="G19" i="59"/>
  <c r="G29" i="59"/>
  <c r="F16" i="59"/>
  <c r="I16" i="59" s="1"/>
  <c r="F26" i="59"/>
  <c r="AA6" i="57"/>
  <c r="M12" i="57" s="1"/>
  <c r="H32" i="54"/>
  <c r="H27" i="54"/>
  <c r="G22" i="54"/>
  <c r="F24" i="54"/>
  <c r="AA9" i="53"/>
  <c r="AA8" i="53"/>
  <c r="AA7" i="53"/>
  <c r="F19" i="53"/>
  <c r="I19" i="53" s="1"/>
  <c r="F18" i="53"/>
  <c r="I18" i="53" s="1"/>
  <c r="F20" i="53"/>
  <c r="I20" i="53" s="1"/>
  <c r="I13" i="55"/>
  <c r="AA5" i="56"/>
  <c r="M11" i="56" s="1"/>
  <c r="AA6" i="56"/>
  <c r="F12" i="56"/>
  <c r="I12" i="56" s="1"/>
  <c r="AA5" i="57"/>
  <c r="F11" i="57"/>
  <c r="I11" i="57" s="1"/>
  <c r="J12" i="57" s="1"/>
  <c r="I12" i="58"/>
  <c r="AA6" i="58"/>
  <c r="AB5" i="58"/>
  <c r="F11" i="58"/>
  <c r="I11" i="58" s="1"/>
  <c r="J11" i="58" s="1"/>
  <c r="AA7" i="59"/>
  <c r="AA8" i="59"/>
  <c r="I15" i="60"/>
  <c r="F18" i="59"/>
  <c r="I18" i="59" s="1"/>
  <c r="AA9" i="59"/>
  <c r="AA12" i="51"/>
  <c r="I17" i="52"/>
  <c r="I16" i="60"/>
  <c r="AA6" i="60"/>
  <c r="AA5" i="60"/>
  <c r="F14" i="60"/>
  <c r="I14" i="60" s="1"/>
  <c r="AA8" i="60"/>
  <c r="AA7" i="60"/>
  <c r="I13" i="60"/>
  <c r="AA5" i="59"/>
  <c r="F19" i="59"/>
  <c r="I19" i="59" s="1"/>
  <c r="AA6" i="59"/>
  <c r="F20" i="59"/>
  <c r="I20" i="59" s="1"/>
  <c r="AA5" i="55"/>
  <c r="AA6" i="55"/>
  <c r="F14" i="55"/>
  <c r="I14" i="55" s="1"/>
  <c r="I12" i="55"/>
  <c r="AA7" i="55"/>
  <c r="G32" i="54"/>
  <c r="F28" i="54"/>
  <c r="AA14" i="54"/>
  <c r="H21" i="54"/>
  <c r="G27" i="54"/>
  <c r="H26" i="54"/>
  <c r="H25" i="54"/>
  <c r="AA11" i="54"/>
  <c r="H23" i="54"/>
  <c r="G21" i="54"/>
  <c r="G26" i="54"/>
  <c r="G25" i="54"/>
  <c r="G23" i="54"/>
  <c r="H24" i="54"/>
  <c r="G24" i="54"/>
  <c r="G28" i="54"/>
  <c r="H22" i="54"/>
  <c r="AA15" i="54"/>
  <c r="F32" i="54"/>
  <c r="AA9" i="54"/>
  <c r="AA10" i="54"/>
  <c r="AA13" i="54"/>
  <c r="AA16" i="54"/>
  <c r="AA5" i="54"/>
  <c r="F29" i="54"/>
  <c r="I29" i="54" s="1"/>
  <c r="F21" i="54"/>
  <c r="AA12" i="54"/>
  <c r="F31" i="54"/>
  <c r="I31" i="54" s="1"/>
  <c r="AA6" i="54"/>
  <c r="I30" i="54"/>
  <c r="F26" i="54"/>
  <c r="AA8" i="54"/>
  <c r="AA7" i="54"/>
  <c r="AA10" i="53"/>
  <c r="I17" i="53"/>
  <c r="F16" i="53"/>
  <c r="I16" i="53" s="1"/>
  <c r="AA5" i="53"/>
  <c r="I15" i="53"/>
  <c r="AA6" i="53"/>
  <c r="I16" i="52"/>
  <c r="I18" i="52"/>
  <c r="I15" i="52"/>
  <c r="AA8" i="52"/>
  <c r="I19" i="52"/>
  <c r="AA5" i="52"/>
  <c r="AA10" i="52"/>
  <c r="F20" i="52"/>
  <c r="I20" i="52" s="1"/>
  <c r="AA6" i="52"/>
  <c r="AA9" i="52"/>
  <c r="AA7" i="52"/>
  <c r="F26" i="51"/>
  <c r="I26" i="51" s="1"/>
  <c r="I21" i="51"/>
  <c r="AA8" i="51"/>
  <c r="AA14" i="51"/>
  <c r="AA9" i="51"/>
  <c r="F28" i="51"/>
  <c r="I28" i="51" s="1"/>
  <c r="AA11" i="51"/>
  <c r="AA10" i="51"/>
  <c r="I24" i="51"/>
  <c r="AA7" i="51"/>
  <c r="F23" i="51"/>
  <c r="I23" i="51" s="1"/>
  <c r="AA5" i="51"/>
  <c r="F19" i="51"/>
  <c r="I19" i="51" s="1"/>
  <c r="AA13" i="51"/>
  <c r="I25" i="51"/>
  <c r="I22" i="51"/>
  <c r="AA6" i="51"/>
  <c r="F20" i="51"/>
  <c r="I20" i="51" s="1"/>
  <c r="I27" i="51"/>
  <c r="X10" i="44"/>
  <c r="Y10" i="44" s="1"/>
  <c r="H27" i="44" s="1"/>
  <c r="X8" i="44"/>
  <c r="Y8" i="44" s="1"/>
  <c r="H24" i="44" s="1"/>
  <c r="X9" i="44"/>
  <c r="H29" i="44" s="1"/>
  <c r="X7" i="44"/>
  <c r="Y7" i="44" s="1"/>
  <c r="H31" i="44" s="1"/>
  <c r="X11" i="44"/>
  <c r="Y11" i="44" s="1"/>
  <c r="H28" i="44" s="1"/>
  <c r="X12" i="44"/>
  <c r="Y12" i="44" s="1"/>
  <c r="H33" i="44" s="1"/>
  <c r="X13" i="44"/>
  <c r="H35" i="44" s="1"/>
  <c r="J7" i="44"/>
  <c r="K7" i="44" s="1"/>
  <c r="F31" i="44" s="1"/>
  <c r="J15" i="44"/>
  <c r="K15" i="44" s="1"/>
  <c r="F25" i="44" s="1"/>
  <c r="J11" i="44"/>
  <c r="K11" i="44" s="1"/>
  <c r="F28" i="44" s="1"/>
  <c r="J13" i="44"/>
  <c r="K13" i="44" s="1"/>
  <c r="F35" i="44" s="1"/>
  <c r="J9" i="44"/>
  <c r="K9" i="44" s="1"/>
  <c r="F29" i="44" s="1"/>
  <c r="J16" i="44"/>
  <c r="K16" i="44" s="1"/>
  <c r="F30" i="44" s="1"/>
  <c r="J10" i="44"/>
  <c r="K10" i="44" s="1"/>
  <c r="F27" i="44" s="1"/>
  <c r="J6" i="44"/>
  <c r="K6" i="44" s="1"/>
  <c r="F26" i="44" s="1"/>
  <c r="J8" i="44"/>
  <c r="K8" i="44" s="1"/>
  <c r="F24" i="44" s="1"/>
  <c r="J12" i="44"/>
  <c r="K12" i="44" s="1"/>
  <c r="F33" i="44" s="1"/>
  <c r="J14" i="44"/>
  <c r="K14" i="44" s="1"/>
  <c r="F34" i="44" s="1"/>
  <c r="Q16" i="44"/>
  <c r="R16" i="44" s="1"/>
  <c r="G30" i="44" s="1"/>
  <c r="Q17" i="44"/>
  <c r="R17" i="44" s="1"/>
  <c r="G23" i="44" s="1"/>
  <c r="Q9" i="44"/>
  <c r="R9" i="44" s="1"/>
  <c r="G29" i="44" s="1"/>
  <c r="Q12" i="44"/>
  <c r="R12" i="44" s="1"/>
  <c r="G33" i="44" s="1"/>
  <c r="Q15" i="44"/>
  <c r="R15" i="44" s="1"/>
  <c r="G25" i="44" s="1"/>
  <c r="Q8" i="44"/>
  <c r="R8" i="44" s="1"/>
  <c r="G24" i="44" s="1"/>
  <c r="Q7" i="44"/>
  <c r="R7" i="44" s="1"/>
  <c r="G31" i="44" s="1"/>
  <c r="Q14" i="44"/>
  <c r="R14" i="44" s="1"/>
  <c r="G34" i="44" s="1"/>
  <c r="Q10" i="44"/>
  <c r="R10" i="44" s="1"/>
  <c r="G27" i="44" s="1"/>
  <c r="Q11" i="44"/>
  <c r="R11" i="44" s="1"/>
  <c r="G28" i="44" s="1"/>
  <c r="Q13" i="44"/>
  <c r="G35" i="44" s="1"/>
  <c r="X5" i="44"/>
  <c r="H32" i="44" s="1"/>
  <c r="X16" i="44"/>
  <c r="Y16" i="44" s="1"/>
  <c r="H30" i="44" s="1"/>
  <c r="X15" i="44"/>
  <c r="Y15" i="44" s="1"/>
  <c r="H25" i="44" s="1"/>
  <c r="J5" i="44"/>
  <c r="K5" i="44" s="1"/>
  <c r="F32" i="44" s="1"/>
  <c r="Q5" i="44"/>
  <c r="R5" i="44" s="1"/>
  <c r="G32" i="44" s="1"/>
  <c r="X18" i="44"/>
  <c r="H36" i="44" s="1"/>
  <c r="Q18" i="44"/>
  <c r="G36" i="44" s="1"/>
  <c r="J18" i="44"/>
  <c r="X6" i="44"/>
  <c r="Y6" i="44" s="1"/>
  <c r="H26" i="44" s="1"/>
  <c r="Q6" i="44"/>
  <c r="R6" i="44" s="1"/>
  <c r="G26" i="44" s="1"/>
  <c r="X14" i="44"/>
  <c r="Y14" i="44" s="1"/>
  <c r="H34" i="44" s="1"/>
  <c r="X17" i="44"/>
  <c r="Y17" i="44" s="1"/>
  <c r="H23" i="44" s="1"/>
  <c r="J17" i="44"/>
  <c r="I9" i="32"/>
  <c r="J9" i="32" s="1"/>
  <c r="E19" i="32" s="1"/>
  <c r="H19" i="32" s="1"/>
  <c r="K19" i="32" s="1"/>
  <c r="I5" i="32"/>
  <c r="J5" i="32" s="1"/>
  <c r="E15" i="32" s="1"/>
  <c r="I6" i="32"/>
  <c r="J6" i="32" s="1"/>
  <c r="W6" i="32" s="1"/>
  <c r="O6" i="32"/>
  <c r="P6" i="32" s="1"/>
  <c r="F16" i="32" s="1"/>
  <c r="O9" i="32"/>
  <c r="P9" i="32" s="1"/>
  <c r="F19" i="32" s="1"/>
  <c r="O7" i="32"/>
  <c r="P7" i="32" s="1"/>
  <c r="F17" i="32" s="1"/>
  <c r="V10" i="32"/>
  <c r="G20" i="32" s="1"/>
  <c r="U7" i="32"/>
  <c r="U8" i="32"/>
  <c r="U6" i="32"/>
  <c r="V6" i="32" s="1"/>
  <c r="G16" i="32" s="1"/>
  <c r="U5" i="32"/>
  <c r="V5" i="32" s="1"/>
  <c r="G15" i="32" s="1"/>
  <c r="O10" i="32"/>
  <c r="P10" i="32" s="1"/>
  <c r="F20" i="32" s="1"/>
  <c r="O5" i="32"/>
  <c r="P5" i="32" s="1"/>
  <c r="F15" i="32" s="1"/>
  <c r="W9" i="32"/>
  <c r="O8" i="32"/>
  <c r="P8" i="32" s="1"/>
  <c r="F18" i="32" s="1"/>
  <c r="E16" i="32"/>
  <c r="H16" i="32" s="1"/>
  <c r="E20" i="32"/>
  <c r="E17" i="32"/>
  <c r="E18" i="32"/>
  <c r="I17" i="59" l="1"/>
  <c r="I29" i="59"/>
  <c r="J29" i="59" s="1"/>
  <c r="J28" i="59"/>
  <c r="I27" i="59"/>
  <c r="J27" i="59" s="1"/>
  <c r="I25" i="59"/>
  <c r="J25" i="59" s="1"/>
  <c r="I26" i="59"/>
  <c r="J26" i="59" s="1"/>
  <c r="M12" i="58"/>
  <c r="M19" i="53"/>
  <c r="M18" i="53"/>
  <c r="AB6" i="56"/>
  <c r="AB5" i="56"/>
  <c r="AB5" i="57"/>
  <c r="AB6" i="58"/>
  <c r="M19" i="59"/>
  <c r="I27" i="54"/>
  <c r="I23" i="54"/>
  <c r="I22" i="54"/>
  <c r="M31" i="54" s="1"/>
  <c r="I32" i="54"/>
  <c r="M29" i="54" s="1"/>
  <c r="I28" i="54"/>
  <c r="M25" i="54" s="1"/>
  <c r="AB5" i="53"/>
  <c r="M12" i="55"/>
  <c r="J12" i="56"/>
  <c r="J11" i="56"/>
  <c r="M12" i="56"/>
  <c r="J11" i="57"/>
  <c r="M11" i="57"/>
  <c r="AB6" i="57"/>
  <c r="J12" i="58"/>
  <c r="M11" i="58"/>
  <c r="M17" i="59"/>
  <c r="M18" i="59"/>
  <c r="M16" i="60"/>
  <c r="AB5" i="59"/>
  <c r="AB9" i="59"/>
  <c r="I24" i="44"/>
  <c r="M17" i="52"/>
  <c r="M26" i="51"/>
  <c r="M18" i="52"/>
  <c r="M19" i="52"/>
  <c r="M20" i="52"/>
  <c r="AB8" i="52"/>
  <c r="J16" i="60"/>
  <c r="AB7" i="60"/>
  <c r="M15" i="60"/>
  <c r="AB8" i="60"/>
  <c r="M14" i="60"/>
  <c r="J13" i="60"/>
  <c r="J15" i="60"/>
  <c r="M13" i="60"/>
  <c r="J14" i="60"/>
  <c r="AB5" i="60"/>
  <c r="AB6" i="60"/>
  <c r="M15" i="59"/>
  <c r="J19" i="59"/>
  <c r="J16" i="59"/>
  <c r="J17" i="59"/>
  <c r="M20" i="59"/>
  <c r="J20" i="59"/>
  <c r="AB8" i="59"/>
  <c r="AB7" i="59"/>
  <c r="J18" i="59"/>
  <c r="AB6" i="59"/>
  <c r="M16" i="59"/>
  <c r="J15" i="59"/>
  <c r="AB6" i="55"/>
  <c r="M13" i="55"/>
  <c r="J14" i="55"/>
  <c r="AB7" i="55"/>
  <c r="AB5" i="55"/>
  <c r="M14" i="55"/>
  <c r="J12" i="55"/>
  <c r="J13" i="55"/>
  <c r="I25" i="54"/>
  <c r="AB10" i="54"/>
  <c r="I24" i="54"/>
  <c r="M27" i="54" s="1"/>
  <c r="I26" i="54"/>
  <c r="M26" i="54" s="1"/>
  <c r="I21" i="54"/>
  <c r="M30" i="54" s="1"/>
  <c r="AB5" i="54"/>
  <c r="AB12" i="54"/>
  <c r="AB8" i="54"/>
  <c r="AB14" i="54"/>
  <c r="AB9" i="54"/>
  <c r="AB13" i="54"/>
  <c r="AB16" i="54"/>
  <c r="AB15" i="54"/>
  <c r="AB11" i="54"/>
  <c r="AB6" i="54"/>
  <c r="AB7" i="54"/>
  <c r="M15" i="53"/>
  <c r="J16" i="53"/>
  <c r="AB6" i="53"/>
  <c r="AB7" i="53"/>
  <c r="J18" i="53"/>
  <c r="AB8" i="53"/>
  <c r="M17" i="53"/>
  <c r="J19" i="53"/>
  <c r="M16" i="53"/>
  <c r="J15" i="53"/>
  <c r="J20" i="53"/>
  <c r="M20" i="53"/>
  <c r="J17" i="53"/>
  <c r="AB9" i="53"/>
  <c r="AB10" i="53"/>
  <c r="J18" i="52"/>
  <c r="M15" i="52"/>
  <c r="J15" i="52"/>
  <c r="AB7" i="52"/>
  <c r="J19" i="52"/>
  <c r="AB9" i="52"/>
  <c r="J17" i="52"/>
  <c r="AB10" i="52"/>
  <c r="AB6" i="52"/>
  <c r="AB5" i="52"/>
  <c r="M16" i="52"/>
  <c r="J20" i="52"/>
  <c r="J16" i="52"/>
  <c r="M22" i="51"/>
  <c r="J26" i="51"/>
  <c r="AB10" i="51"/>
  <c r="AB12" i="51"/>
  <c r="M25" i="51"/>
  <c r="J28" i="51"/>
  <c r="AB14" i="51"/>
  <c r="AB8" i="51"/>
  <c r="AB7" i="51"/>
  <c r="M24" i="51"/>
  <c r="J22" i="51"/>
  <c r="J24" i="51"/>
  <c r="M27" i="51"/>
  <c r="M21" i="51"/>
  <c r="J25" i="51"/>
  <c r="J21" i="51"/>
  <c r="M28" i="51"/>
  <c r="J23" i="51"/>
  <c r="M20" i="51"/>
  <c r="J20" i="51"/>
  <c r="AB13" i="51"/>
  <c r="J27" i="51"/>
  <c r="M23" i="51"/>
  <c r="AB9" i="51"/>
  <c r="AB6" i="51"/>
  <c r="J19" i="51"/>
  <c r="M19" i="51"/>
  <c r="AB5" i="51"/>
  <c r="AB11" i="51"/>
  <c r="I35" i="44"/>
  <c r="AA8" i="44"/>
  <c r="I26" i="44"/>
  <c r="AA10" i="44"/>
  <c r="I27" i="44"/>
  <c r="AA7" i="44"/>
  <c r="I31" i="44"/>
  <c r="I30" i="44"/>
  <c r="AA9" i="44"/>
  <c r="I29" i="44"/>
  <c r="I25" i="44"/>
  <c r="I34" i="44"/>
  <c r="AA11" i="44"/>
  <c r="I28" i="44"/>
  <c r="AA12" i="44"/>
  <c r="I33" i="44"/>
  <c r="K17" i="44"/>
  <c r="F23" i="44" s="1"/>
  <c r="K18" i="44"/>
  <c r="F36" i="44" s="1"/>
  <c r="AA15" i="44"/>
  <c r="AA5" i="44"/>
  <c r="I32" i="44"/>
  <c r="AA6" i="44"/>
  <c r="AA16" i="44"/>
  <c r="AA14" i="44"/>
  <c r="AA13" i="44"/>
  <c r="V7" i="32"/>
  <c r="W7" i="32" s="1"/>
  <c r="G18" i="32"/>
  <c r="H18" i="32" s="1"/>
  <c r="V8" i="32"/>
  <c r="K16" i="32"/>
  <c r="H20" i="32"/>
  <c r="K20" i="32" s="1"/>
  <c r="H15" i="32"/>
  <c r="W8" i="32"/>
  <c r="W10" i="32"/>
  <c r="W5" i="32"/>
  <c r="X5" i="32" s="1"/>
  <c r="X9" i="32"/>
  <c r="X8" i="32"/>
  <c r="X10" i="32"/>
  <c r="M22" i="54" l="1"/>
  <c r="M32" i="54"/>
  <c r="M28" i="54"/>
  <c r="M21" i="54"/>
  <c r="M23" i="54"/>
  <c r="M24" i="54"/>
  <c r="J29" i="54"/>
  <c r="J31" i="54"/>
  <c r="M26" i="44"/>
  <c r="M25" i="44"/>
  <c r="M28" i="44"/>
  <c r="M32" i="44"/>
  <c r="M27" i="44"/>
  <c r="M30" i="44"/>
  <c r="M29" i="44"/>
  <c r="M33" i="44"/>
  <c r="M34" i="44"/>
  <c r="M24" i="44"/>
  <c r="M31" i="44"/>
  <c r="J25" i="54"/>
  <c r="J26" i="54"/>
  <c r="J21" i="54"/>
  <c r="J23" i="54"/>
  <c r="J30" i="54"/>
  <c r="J32" i="54"/>
  <c r="J27" i="54"/>
  <c r="J24" i="54"/>
  <c r="J28" i="54"/>
  <c r="J22" i="54"/>
  <c r="AA18" i="44"/>
  <c r="I36" i="44"/>
  <c r="AA17" i="44"/>
  <c r="I23" i="44"/>
  <c r="I15" i="32"/>
  <c r="I18" i="32"/>
  <c r="K18" i="32"/>
  <c r="X6" i="32"/>
  <c r="G17" i="32"/>
  <c r="H17" i="32" s="1"/>
  <c r="K17" i="32" s="1"/>
  <c r="K15" i="32"/>
  <c r="X7" i="32"/>
  <c r="I16" i="32"/>
  <c r="I19" i="32"/>
  <c r="I20" i="32"/>
  <c r="I17" i="32"/>
  <c r="M23" i="44" l="1"/>
  <c r="M35" i="44"/>
  <c r="M36" i="44"/>
  <c r="AB7" i="44"/>
  <c r="J25" i="44"/>
  <c r="AB6" i="44"/>
  <c r="J29" i="44"/>
  <c r="J33" i="44"/>
  <c r="AB10" i="44"/>
  <c r="AB16" i="44"/>
  <c r="AB11" i="44"/>
  <c r="AB9" i="44"/>
  <c r="AB5" i="44"/>
  <c r="AB12" i="44"/>
  <c r="J23" i="44"/>
  <c r="J34" i="44"/>
  <c r="J28" i="44"/>
  <c r="J30" i="44"/>
  <c r="J36" i="44"/>
  <c r="AB18" i="44"/>
  <c r="J26" i="44"/>
  <c r="AB8" i="44"/>
  <c r="J32" i="44"/>
  <c r="J24" i="44"/>
  <c r="AB13" i="44"/>
  <c r="J35" i="44"/>
  <c r="AB14" i="44"/>
  <c r="AB15" i="44"/>
  <c r="AB17" i="44"/>
  <c r="J27" i="44"/>
  <c r="J31" i="44"/>
</calcChain>
</file>

<file path=xl/sharedStrings.xml><?xml version="1.0" encoding="utf-8"?>
<sst xmlns="http://schemas.openxmlformats.org/spreadsheetml/2006/main" count="1424" uniqueCount="183">
  <si>
    <t xml:space="preserve">Title of section:  </t>
  </si>
  <si>
    <t>No.</t>
  </si>
  <si>
    <t>Dancer</t>
  </si>
  <si>
    <t>School</t>
  </si>
  <si>
    <t>Judge A</t>
  </si>
  <si>
    <t>Judge B</t>
  </si>
  <si>
    <t>Judge C</t>
  </si>
  <si>
    <t>Total</t>
  </si>
  <si>
    <t>Hard Shoe</t>
  </si>
  <si>
    <t>Soft Shoe</t>
  </si>
  <si>
    <t>Set dance</t>
  </si>
  <si>
    <t>Place A</t>
  </si>
  <si>
    <t>Points A</t>
  </si>
  <si>
    <t>Place B</t>
  </si>
  <si>
    <t>Points B</t>
  </si>
  <si>
    <t>Place C</t>
  </si>
  <si>
    <t>Points C</t>
  </si>
  <si>
    <t>Final</t>
  </si>
  <si>
    <t>Place</t>
  </si>
  <si>
    <t>WA Academy</t>
  </si>
  <si>
    <t>Final Results</t>
  </si>
  <si>
    <t>Point system</t>
  </si>
  <si>
    <t>Name</t>
  </si>
  <si>
    <t>Check</t>
  </si>
  <si>
    <t>Points</t>
  </si>
  <si>
    <t>TO PLACE</t>
  </si>
  <si>
    <t>1st</t>
  </si>
  <si>
    <t>2nd</t>
  </si>
  <si>
    <t>3rd</t>
  </si>
  <si>
    <t>4th</t>
  </si>
  <si>
    <t>Print for Presentation:</t>
  </si>
  <si>
    <t>Results for:</t>
  </si>
  <si>
    <t>WQ</t>
  </si>
  <si>
    <t>World Qualifier</t>
  </si>
  <si>
    <t>5th</t>
  </si>
  <si>
    <t>6th</t>
  </si>
  <si>
    <t>7th</t>
  </si>
  <si>
    <t>8th</t>
  </si>
  <si>
    <t>9th</t>
  </si>
  <si>
    <t>10th</t>
  </si>
  <si>
    <t>In numerical order:</t>
  </si>
  <si>
    <t>Championship awards</t>
  </si>
  <si>
    <t>SCOIL RINCE NI BHAIRD</t>
  </si>
  <si>
    <t>Tony Ward TCRG</t>
  </si>
  <si>
    <t>WA ACADEMY OF IRISH DANCING</t>
  </si>
  <si>
    <t>dnc</t>
  </si>
  <si>
    <t>Jenny O’Hare TCRG</t>
  </si>
  <si>
    <t>Kavanagh Studio</t>
  </si>
  <si>
    <t>Isobel Ashley</t>
  </si>
  <si>
    <t>Trinity Studio</t>
  </si>
  <si>
    <t>Tara Collis</t>
  </si>
  <si>
    <t>Celtic Academy</t>
  </si>
  <si>
    <t>Iona Braham</t>
  </si>
  <si>
    <t>Caitlin Bone</t>
  </si>
  <si>
    <t>Brittany Pymm</t>
  </si>
  <si>
    <t>Ruby Driscoll</t>
  </si>
  <si>
    <t>O'Brien Academy</t>
  </si>
  <si>
    <t>Vaughan Cooper</t>
  </si>
  <si>
    <t>Joel Brooker</t>
  </si>
  <si>
    <t>Stella Ashley</t>
  </si>
  <si>
    <t>Niamh Glynn</t>
  </si>
  <si>
    <t>SCHOOLS PARTICIPATING IN THESE CHAMPIONSHIPS</t>
  </si>
  <si>
    <t> CELTIC ACADEMY</t>
  </si>
  <si>
    <t>Siobhan Collis TCRG</t>
  </si>
  <si>
    <t>SCOIL RINCE NA hEIREANN </t>
  </si>
  <si>
    <t>Megan Cousins TCRG</t>
  </si>
  <si>
    <t>KAVANAGH STUDIO OF IRISH DANCING </t>
  </si>
  <si>
    <t>Teresa Fenton TCRG </t>
  </si>
  <si>
    <t>Deirdre McGorry TCRG </t>
  </si>
  <si>
    <t>Avril Grealish TCRG </t>
  </si>
  <si>
    <t>O’BRIEN ACADEMY OF IRISH DANCING </t>
  </si>
  <si>
    <t>Rose O’Brien ADCRG</t>
  </si>
  <si>
    <t>Martina O’Brien TCRG</t>
  </si>
  <si>
    <t>O’HARE SCHOOL OF IRISH DANCING </t>
  </si>
  <si>
    <t>Samantha McAleer TCRG</t>
  </si>
  <si>
    <t>TRINITY STUDIO OF IRISH DANCING </t>
  </si>
  <si>
    <t>Eileen Ashley ADCRG</t>
  </si>
  <si>
    <t>Katherine Travers TCRG</t>
  </si>
  <si>
    <t>Nell Taylor TCRG</t>
  </si>
  <si>
    <t>Sue Hayes TMRF </t>
  </si>
  <si>
    <t>Shannen Krupa TCRG</t>
  </si>
  <si>
    <t>11th</t>
  </si>
  <si>
    <t>12th</t>
  </si>
  <si>
    <t>13th</t>
  </si>
  <si>
    <t>14th</t>
  </si>
  <si>
    <t xml:space="preserve">Winning Teacher: </t>
  </si>
  <si>
    <t>Hayley Brooker</t>
  </si>
  <si>
    <t>Matilda Dillon</t>
  </si>
  <si>
    <t>Senior Girls 15 Years</t>
  </si>
  <si>
    <t>Senior Girls 16 Years</t>
  </si>
  <si>
    <t>Junior Ladies 17 Years</t>
  </si>
  <si>
    <t>Junior Ladies 18 Years</t>
  </si>
  <si>
    <t>Ladies 19 Years</t>
  </si>
  <si>
    <t>Senior Ladies 20 and 21</t>
  </si>
  <si>
    <t>The Academy MA&amp;WA</t>
  </si>
  <si>
    <t>Dhana Pitman TCRG </t>
  </si>
  <si>
    <t>Piper Ryan</t>
  </si>
  <si>
    <t>Chloe Andrews</t>
  </si>
  <si>
    <t>Eoghan Quinn SDCRG WA</t>
  </si>
  <si>
    <t>Rita Maquire ADCRG WA</t>
  </si>
  <si>
    <t>Hilary McKenna ADCRG WA</t>
  </si>
  <si>
    <t>O'Hare School</t>
  </si>
  <si>
    <t>2021 STATE CHAMPION</t>
  </si>
  <si>
    <t>Ciara - Mae Crone</t>
  </si>
  <si>
    <t>Meaghan Oldfield</t>
  </si>
  <si>
    <t>Double age group?</t>
  </si>
  <si>
    <t>Lara Upton Donelan ADCRG</t>
  </si>
  <si>
    <t> Stephanie Leeder TCRG</t>
  </si>
  <si>
    <t>Tara Fox</t>
  </si>
  <si>
    <t>Saoirse Pearson</t>
  </si>
  <si>
    <t>Lauren Hawkins</t>
  </si>
  <si>
    <t>Emily Haynes</t>
  </si>
  <si>
    <t>Tori Blackman</t>
  </si>
  <si>
    <t>Junior Girls 12 years</t>
  </si>
  <si>
    <t>Zoe Cahoon</t>
  </si>
  <si>
    <t>Lene Brady</t>
  </si>
  <si>
    <t>Eliza Beattie</t>
  </si>
  <si>
    <t>Monaye Foster</t>
  </si>
  <si>
    <t>Charlotte Hunter</t>
  </si>
  <si>
    <t>Lily Dickson</t>
  </si>
  <si>
    <t>Isla Ryan</t>
  </si>
  <si>
    <t>Ava Green</t>
  </si>
  <si>
    <t>Isla Lockwood</t>
  </si>
  <si>
    <t>Isabella Campeotto</t>
  </si>
  <si>
    <t>Ashleigh Hugo</t>
  </si>
  <si>
    <t>The Academy</t>
  </si>
  <si>
    <t>Niamh Leahy</t>
  </si>
  <si>
    <t>Violet Horgan</t>
  </si>
  <si>
    <t>Cassie Perkins</t>
  </si>
  <si>
    <t>Ava Mullane</t>
  </si>
  <si>
    <t>Iona Duguid</t>
  </si>
  <si>
    <t xml:space="preserve">Sophie Cairns </t>
  </si>
  <si>
    <t>Georgia Western</t>
  </si>
  <si>
    <t>Lilliana Dunstan</t>
  </si>
  <si>
    <t>Blythe Garry</t>
  </si>
  <si>
    <t>Georgina Mackle</t>
  </si>
  <si>
    <t>Emily Patterson</t>
  </si>
  <si>
    <t>THE ACADEMY</t>
  </si>
  <si>
    <t>WA STATE CHAMPS 2023</t>
  </si>
  <si>
    <t>2023 State Champion</t>
  </si>
  <si>
    <t>Aislinn Healy</t>
  </si>
  <si>
    <t xml:space="preserve">Sadhbh Caul </t>
  </si>
  <si>
    <t>Kelsey McFadden</t>
  </si>
  <si>
    <t>Sasha Brown</t>
  </si>
  <si>
    <t>Aoibheann Ronan</t>
  </si>
  <si>
    <t xml:space="preserve">Jemma Jansen </t>
  </si>
  <si>
    <t>Shae O'Connor</t>
  </si>
  <si>
    <t>Kate Reilly</t>
  </si>
  <si>
    <t xml:space="preserve">Keela Beattie </t>
  </si>
  <si>
    <t>Hannah Grasko</t>
  </si>
  <si>
    <t>Tess Dickson</t>
  </si>
  <si>
    <t>Emma Banwell</t>
  </si>
  <si>
    <t xml:space="preserve">Sahara Donelan </t>
  </si>
  <si>
    <t>Addison Fox</t>
  </si>
  <si>
    <t>Intermediate Girls 13 Years</t>
  </si>
  <si>
    <t xml:space="preserve">Sinéad Lydon </t>
  </si>
  <si>
    <t>Niamh O'Briain</t>
  </si>
  <si>
    <t xml:space="preserve">Mika Barnes </t>
  </si>
  <si>
    <t>Intermediate Girls 14 Years</t>
  </si>
  <si>
    <t xml:space="preserve">Katelyn Steele- Gage </t>
  </si>
  <si>
    <t xml:space="preserve">Laoise McAleer </t>
  </si>
  <si>
    <t xml:space="preserve">Fiona Lin </t>
  </si>
  <si>
    <t>Caitlin O’Keeffe</t>
  </si>
  <si>
    <t xml:space="preserve">Lia Young </t>
  </si>
  <si>
    <t>Scoil Rince Ni Bhaird</t>
  </si>
  <si>
    <t>Junior Men 18 Years</t>
  </si>
  <si>
    <t xml:space="preserve">Sinéad Daly </t>
  </si>
  <si>
    <t xml:space="preserve">Medbh Flanagan </t>
  </si>
  <si>
    <t xml:space="preserve">Senior Ladies 20 &amp; 21 Years </t>
  </si>
  <si>
    <t xml:space="preserve">Caoimhe McAleer </t>
  </si>
  <si>
    <t xml:space="preserve">Koral Smith </t>
  </si>
  <si>
    <t>Senior Ladies 22 Years &amp; Over</t>
  </si>
  <si>
    <t xml:space="preserve">Ciara Stobbie </t>
  </si>
  <si>
    <t xml:space="preserve">Dara McAleer </t>
  </si>
  <si>
    <t>Clare McNeill-Arnall ADCRG</t>
  </si>
  <si>
    <t>Chris Carswell ADCRG</t>
  </si>
  <si>
    <t>Helan Green ADCRG</t>
  </si>
  <si>
    <t>Sian Fitzgerald-Cain TCRG</t>
  </si>
  <si>
    <t>Taryn Evans TCRG</t>
  </si>
  <si>
    <t>DNC</t>
  </si>
  <si>
    <t>Stephanie Leeder TCRG</t>
  </si>
  <si>
    <t>TIE</t>
  </si>
  <si>
    <t>2023 State Champions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</si>
</sst>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8"/>
      <name val="Calibri"/>
      <family val="2"/>
      <scheme val="minor"/>
    </font>
    <font>
      <sz val="11"/>
      <color indexed="4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9"/>
      <color indexed="14"/>
      <name val="Arial"/>
      <family val="2"/>
    </font>
    <font>
      <sz val="9"/>
      <name val="Arial"/>
      <family val="2"/>
    </font>
    <font>
      <sz val="9"/>
      <color indexed="4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indexed="8"/>
      <name val="Calibri"/>
      <family val="2"/>
    </font>
    <font>
      <b/>
      <sz val="12"/>
      <name val="Calibri"/>
      <family val="2"/>
      <scheme val="minor"/>
    </font>
    <font>
      <sz val="8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sz val="14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Times New Roman"/>
      <family val="2"/>
    </font>
    <font>
      <sz val="11"/>
      <color rgb="FF2121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212121"/>
      <name val="Calibri"/>
      <family val="2"/>
      <scheme val="minor"/>
    </font>
    <font>
      <b/>
      <sz val="12"/>
      <color theme="1"/>
      <name val="Calibri"/>
      <family val="2"/>
    </font>
    <font>
      <sz val="11"/>
      <color rgb="FF0000FF"/>
      <name val="Calibri"/>
      <family val="2"/>
      <scheme val="minor"/>
    </font>
    <font>
      <sz val="16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8" fillId="0" borderId="0"/>
  </cellStyleXfs>
  <cellXfs count="94">
    <xf numFmtId="0" fontId="0" fillId="0" borderId="0" xfId="0"/>
    <xf numFmtId="0" fontId="7" fillId="0" borderId="0" xfId="0" applyFont="1"/>
    <xf numFmtId="0" fontId="6" fillId="0" borderId="0" xfId="0" applyFont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8" fillId="3" borderId="0" xfId="0" applyFont="1" applyFill="1"/>
    <xf numFmtId="0" fontId="7" fillId="4" borderId="4" xfId="0" applyFont="1" applyFill="1" applyBorder="1"/>
    <xf numFmtId="0" fontId="7" fillId="4" borderId="5" xfId="0" applyFont="1" applyFill="1" applyBorder="1"/>
    <xf numFmtId="0" fontId="9" fillId="0" borderId="0" xfId="0" applyFont="1"/>
    <xf numFmtId="0" fontId="6" fillId="0" borderId="0" xfId="0" applyFont="1" applyAlignment="1">
      <alignment vertical="center"/>
    </xf>
    <xf numFmtId="0" fontId="6" fillId="5" borderId="0" xfId="0" applyFont="1" applyFill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3" fillId="0" borderId="0" xfId="0" applyFont="1"/>
    <xf numFmtId="0" fontId="6" fillId="2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6" borderId="0" xfId="0" applyFont="1" applyFill="1"/>
    <xf numFmtId="0" fontId="6" fillId="6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18" fillId="0" borderId="0" xfId="0" applyFont="1"/>
    <xf numFmtId="0" fontId="7" fillId="0" borderId="0" xfId="0" applyFont="1" applyAlignment="1">
      <alignment horizontal="left"/>
    </xf>
    <xf numFmtId="0" fontId="7" fillId="4" borderId="0" xfId="0" applyFont="1" applyFill="1"/>
    <xf numFmtId="164" fontId="7" fillId="0" borderId="0" xfId="0" applyNumberFormat="1" applyFont="1"/>
    <xf numFmtId="0" fontId="17" fillId="0" borderId="0" xfId="0" applyFont="1"/>
    <xf numFmtId="0" fontId="17" fillId="0" borderId="0" xfId="0" applyFont="1" applyAlignment="1">
      <alignment horizontal="left"/>
    </xf>
    <xf numFmtId="0" fontId="12" fillId="0" borderId="0" xfId="0" applyFont="1"/>
    <xf numFmtId="49" fontId="11" fillId="0" borderId="0" xfId="0" applyNumberFormat="1" applyFont="1"/>
    <xf numFmtId="0" fontId="11" fillId="0" borderId="0" xfId="0" applyFont="1"/>
    <xf numFmtId="0" fontId="0" fillId="0" borderId="0" xfId="0" applyAlignment="1">
      <alignment horizontal="center" wrapText="1"/>
    </xf>
    <xf numFmtId="49" fontId="12" fillId="0" borderId="0" xfId="4" applyNumberFormat="1" applyFont="1" applyAlignment="1">
      <alignment horizontal="left"/>
    </xf>
    <xf numFmtId="0" fontId="20" fillId="0" borderId="0" xfId="0" applyFont="1"/>
    <xf numFmtId="164" fontId="7" fillId="0" borderId="4" xfId="0" applyNumberFormat="1" applyFont="1" applyBorder="1"/>
    <xf numFmtId="164" fontId="7" fillId="0" borderId="5" xfId="0" applyNumberFormat="1" applyFont="1" applyBorder="1"/>
    <xf numFmtId="164" fontId="7" fillId="0" borderId="6" xfId="0" applyNumberFormat="1" applyFont="1" applyBorder="1"/>
    <xf numFmtId="164" fontId="7" fillId="0" borderId="7" xfId="0" applyNumberFormat="1" applyFont="1" applyBorder="1"/>
    <xf numFmtId="164" fontId="7" fillId="0" borderId="8" xfId="0" applyNumberFormat="1" applyFont="1" applyBorder="1"/>
    <xf numFmtId="1" fontId="7" fillId="0" borderId="0" xfId="0" applyNumberFormat="1" applyFont="1"/>
    <xf numFmtId="1" fontId="7" fillId="0" borderId="7" xfId="0" applyNumberFormat="1" applyFont="1" applyBorder="1"/>
    <xf numFmtId="164" fontId="8" fillId="3" borderId="0" xfId="0" applyNumberFormat="1" applyFont="1" applyFill="1"/>
    <xf numFmtId="0" fontId="21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vertical="center"/>
    </xf>
    <xf numFmtId="0" fontId="26" fillId="0" borderId="0" xfId="0" applyFont="1"/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vertical="center"/>
    </xf>
    <xf numFmtId="0" fontId="27" fillId="0" borderId="0" xfId="0" applyFont="1" applyProtection="1">
      <protection locked="0"/>
    </xf>
    <xf numFmtId="0" fontId="19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2" applyFont="1"/>
    <xf numFmtId="0" fontId="29" fillId="0" borderId="0" xfId="0" applyFont="1"/>
    <xf numFmtId="0" fontId="30" fillId="0" borderId="0" xfId="0" applyFont="1" applyAlignment="1">
      <alignment horizontal="center"/>
    </xf>
    <xf numFmtId="0" fontId="31" fillId="0" borderId="0" xfId="0" applyFont="1"/>
    <xf numFmtId="0" fontId="30" fillId="0" borderId="0" xfId="0" applyFont="1"/>
    <xf numFmtId="0" fontId="30" fillId="0" borderId="0" xfId="2" applyFont="1"/>
    <xf numFmtId="0" fontId="32" fillId="0" borderId="0" xfId="0" applyFont="1"/>
    <xf numFmtId="0" fontId="6" fillId="9" borderId="12" xfId="0" applyFont="1" applyFill="1" applyBorder="1" applyAlignment="1">
      <alignment horizontal="center"/>
    </xf>
    <xf numFmtId="0" fontId="7" fillId="9" borderId="12" xfId="0" applyFont="1" applyFill="1" applyBorder="1"/>
    <xf numFmtId="0" fontId="33" fillId="0" borderId="0" xfId="0" applyFont="1"/>
    <xf numFmtId="0" fontId="0" fillId="10" borderId="0" xfId="0" applyFill="1"/>
    <xf numFmtId="0" fontId="34" fillId="11" borderId="8" xfId="0" applyFont="1" applyFill="1" applyBorder="1"/>
    <xf numFmtId="0" fontId="34" fillId="11" borderId="5" xfId="0" applyFont="1" applyFill="1" applyBorder="1"/>
    <xf numFmtId="0" fontId="1" fillId="0" borderId="0" xfId="0" applyFont="1" applyAlignment="1">
      <alignment horizontal="center"/>
    </xf>
    <xf numFmtId="0" fontId="7" fillId="6" borderId="0" xfId="0" applyFont="1" applyFill="1"/>
    <xf numFmtId="0" fontId="2" fillId="6" borderId="0" xfId="0" applyFont="1" applyFill="1"/>
    <xf numFmtId="164" fontId="7" fillId="6" borderId="0" xfId="0" applyNumberFormat="1" applyFont="1" applyFill="1"/>
    <xf numFmtId="0" fontId="1" fillId="6" borderId="0" xfId="0" applyFont="1" applyFill="1" applyAlignment="1">
      <alignment horizontal="center"/>
    </xf>
    <xf numFmtId="0" fontId="35" fillId="0" borderId="0" xfId="0" applyFont="1" applyAlignment="1">
      <alignment vertical="center"/>
    </xf>
    <xf numFmtId="2" fontId="7" fillId="0" borderId="0" xfId="0" applyNumberFormat="1" applyFont="1"/>
    <xf numFmtId="2" fontId="7" fillId="0" borderId="7" xfId="0" applyNumberFormat="1" applyFont="1" applyBorder="1"/>
    <xf numFmtId="0" fontId="6" fillId="8" borderId="9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3" fillId="6" borderId="0" xfId="0" applyFont="1" applyFill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</cellXfs>
  <cellStyles count="6">
    <cellStyle name="Excel Built-in Normal" xfId="5" xr:uid="{AE804023-2548-43C3-BD94-2EEE6F970342}"/>
    <cellStyle name="Normal" xfId="0" builtinId="0"/>
    <cellStyle name="Normal 2" xfId="1" xr:uid="{00000000-0005-0000-0000-000001000000}"/>
    <cellStyle name="Normal 3" xfId="2" xr:uid="{00000000-0005-0000-0000-000030000000}"/>
    <cellStyle name="Per cent" xfId="4" builtinId="5"/>
    <cellStyle name="Percent 2" xfId="3" xr:uid="{00000000-0005-0000-0000-000031000000}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0000FF"/>
      <color rgb="FF66C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B3:C7"/>
  <sheetViews>
    <sheetView workbookViewId="0">
      <selection activeCell="C5" sqref="C5:C7"/>
    </sheetView>
  </sheetViews>
  <sheetFormatPr defaultColWidth="9.109375" defaultRowHeight="13.2" x14ac:dyDescent="0.25"/>
  <cols>
    <col min="3" max="3" width="29.6640625" bestFit="1" customWidth="1"/>
  </cols>
  <sheetData>
    <row r="3" spans="2:3" x14ac:dyDescent="0.25">
      <c r="B3" t="s">
        <v>138</v>
      </c>
    </row>
    <row r="5" spans="2:3" x14ac:dyDescent="0.25">
      <c r="B5" t="s">
        <v>4</v>
      </c>
      <c r="C5" s="68" t="s">
        <v>174</v>
      </c>
    </row>
    <row r="6" spans="2:3" x14ac:dyDescent="0.25">
      <c r="B6" t="s">
        <v>5</v>
      </c>
      <c r="C6" s="68" t="s">
        <v>175</v>
      </c>
    </row>
    <row r="7" spans="2:3" x14ac:dyDescent="0.25">
      <c r="B7" t="s">
        <v>6</v>
      </c>
      <c r="C7" s="68" t="s">
        <v>176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6628D-8F00-489B-AC29-A14D2F9ABC11}">
  <sheetPr>
    <tabColor theme="7" tint="0.79998168889431442"/>
    <pageSetUpPr fitToPage="1"/>
  </sheetPr>
  <dimension ref="A1:AB35"/>
  <sheetViews>
    <sheetView zoomScale="80" zoomScaleNormal="80" workbookViewId="0">
      <pane xSplit="4" ySplit="4" topLeftCell="E5" activePane="bottomRight" state="frozen"/>
      <selection sqref="A1:X12"/>
      <selection pane="topRight" sqref="A1:X12"/>
      <selection pane="bottomLeft" sqref="A1:X12"/>
      <selection pane="bottomRight" activeCell="AH11" sqref="AH11"/>
    </sheetView>
  </sheetViews>
  <sheetFormatPr defaultColWidth="9.109375" defaultRowHeight="14.4" outlineLevelCol="1" x14ac:dyDescent="0.3"/>
  <cols>
    <col min="1" max="1" width="4.88671875" style="1" customWidth="1"/>
    <col min="2" max="2" width="5.6640625" style="1" bestFit="1" customWidth="1"/>
    <col min="3" max="3" width="19.5546875" style="1" customWidth="1" outlineLevel="1"/>
    <col min="4" max="4" width="28.6640625" style="1" customWidth="1" outlineLevel="1"/>
    <col min="5" max="5" width="2.44140625" style="1" customWidth="1"/>
    <col min="6" max="6" width="11.109375" style="1" customWidth="1" outlineLevel="1"/>
    <col min="7" max="7" width="10.44140625" style="1" customWidth="1" outlineLevel="1"/>
    <col min="8" max="8" width="12.109375" style="1" customWidth="1" outlineLevel="1"/>
    <col min="9" max="9" width="7.109375" style="1" customWidth="1" outlineLevel="1"/>
    <col min="10" max="10" width="8.33203125" style="1" customWidth="1" outlineLevel="1"/>
    <col min="11" max="11" width="9" style="1" customWidth="1" outlineLevel="1"/>
    <col min="12" max="12" width="2.6640625" style="1" customWidth="1"/>
    <col min="13" max="13" width="11.109375" style="1" customWidth="1" outlineLevel="1"/>
    <col min="14" max="14" width="10.44140625" style="1" customWidth="1" outlineLevel="1"/>
    <col min="15" max="15" width="10.5546875" style="1" customWidth="1" outlineLevel="1"/>
    <col min="16" max="16" width="6" style="1" customWidth="1" outlineLevel="1"/>
    <col min="17" max="17" width="8.33203125" style="1" customWidth="1" outlineLevel="1"/>
    <col min="18" max="18" width="9" style="1" customWidth="1" outlineLevel="1"/>
    <col min="19" max="19" width="2.6640625" style="1" customWidth="1"/>
    <col min="20" max="20" width="11.109375" style="1" customWidth="1" outlineLevel="1"/>
    <col min="21" max="21" width="10.44140625" style="1" customWidth="1" outlineLevel="1"/>
    <col min="22" max="22" width="10.5546875" style="1" customWidth="1" outlineLevel="1"/>
    <col min="23" max="23" width="6" style="1" customWidth="1" outlineLevel="1"/>
    <col min="24" max="24" width="8.33203125" style="1" customWidth="1" outlineLevel="1"/>
    <col min="25" max="25" width="9" style="1" customWidth="1" outlineLevel="1"/>
    <col min="26" max="26" width="2.6640625" style="1" customWidth="1"/>
    <col min="27" max="27" width="5.88671875" style="1" customWidth="1" collapsed="1"/>
    <col min="28" max="28" width="5.88671875" style="1" bestFit="1" customWidth="1"/>
    <col min="29" max="16384" width="9.109375" style="1"/>
  </cols>
  <sheetData>
    <row r="1" spans="1:28" ht="16.2" thickBot="1" x14ac:dyDescent="0.35">
      <c r="A1" s="67" t="s">
        <v>165</v>
      </c>
      <c r="B1" s="2"/>
      <c r="C1" s="2"/>
      <c r="E1" s="2"/>
      <c r="F1" s="2"/>
      <c r="H1" s="2"/>
      <c r="M1" s="2"/>
      <c r="O1" s="2"/>
      <c r="T1" s="2"/>
      <c r="V1" s="2"/>
    </row>
    <row r="2" spans="1:28" ht="15" thickBot="1" x14ac:dyDescent="0.35">
      <c r="A2" s="2"/>
      <c r="F2" s="79" t="str">
        <f>VLOOKUP(F3,Judges!$B$5:$C$7,2,FALSE)</f>
        <v>Clare McNeill-Arnall ADCRG</v>
      </c>
      <c r="G2" s="80"/>
      <c r="H2" s="80"/>
      <c r="I2" s="80"/>
      <c r="J2" s="80"/>
      <c r="K2" s="81"/>
      <c r="L2" s="65"/>
      <c r="M2" s="79" t="str">
        <f>VLOOKUP(M3,Judges!$B$5:$C$7,2,FALSE)</f>
        <v>Chris Carswell ADCRG</v>
      </c>
      <c r="N2" s="80"/>
      <c r="O2" s="80"/>
      <c r="P2" s="80"/>
      <c r="Q2" s="80"/>
      <c r="R2" s="81"/>
      <c r="S2" s="65"/>
      <c r="T2" s="79" t="str">
        <f>VLOOKUP(T3,Judges!$B$5:$C$7,2,FALSE)</f>
        <v>Helan Green ADCRG</v>
      </c>
      <c r="U2" s="80"/>
      <c r="V2" s="80"/>
      <c r="W2" s="80"/>
      <c r="X2" s="80"/>
      <c r="Y2" s="81"/>
    </row>
    <row r="3" spans="1:28" s="2" customFormat="1" x14ac:dyDescent="0.3">
      <c r="A3" s="24"/>
      <c r="B3" s="24" t="s">
        <v>1</v>
      </c>
      <c r="C3" s="24" t="s">
        <v>2</v>
      </c>
      <c r="D3" s="24" t="s">
        <v>3</v>
      </c>
      <c r="E3" s="24"/>
      <c r="F3" s="82" t="s">
        <v>4</v>
      </c>
      <c r="G3" s="83"/>
      <c r="H3" s="83"/>
      <c r="I3" s="83"/>
      <c r="J3" s="83"/>
      <c r="K3" s="84"/>
      <c r="L3" s="65"/>
      <c r="M3" s="82" t="s">
        <v>5</v>
      </c>
      <c r="N3" s="83"/>
      <c r="O3" s="83"/>
      <c r="P3" s="83"/>
      <c r="Q3" s="83"/>
      <c r="R3" s="84"/>
      <c r="S3" s="65"/>
      <c r="T3" s="82" t="s">
        <v>6</v>
      </c>
      <c r="U3" s="83"/>
      <c r="V3" s="83"/>
      <c r="W3" s="83"/>
      <c r="X3" s="83"/>
      <c r="Y3" s="83"/>
      <c r="Z3" s="65"/>
      <c r="AA3" s="82" t="s">
        <v>7</v>
      </c>
      <c r="AB3" s="84"/>
    </row>
    <row r="4" spans="1:28" s="2" customFormat="1" x14ac:dyDescent="0.3">
      <c r="A4" s="24"/>
      <c r="B4" s="24"/>
      <c r="C4" s="24"/>
      <c r="D4" s="24"/>
      <c r="E4" s="24"/>
      <c r="F4" s="25" t="s">
        <v>8</v>
      </c>
      <c r="G4" s="23" t="s">
        <v>9</v>
      </c>
      <c r="H4" s="23" t="s">
        <v>10</v>
      </c>
      <c r="I4" s="23" t="s">
        <v>7</v>
      </c>
      <c r="J4" s="23" t="s">
        <v>11</v>
      </c>
      <c r="K4" s="26" t="s">
        <v>12</v>
      </c>
      <c r="L4" s="65"/>
      <c r="M4" s="25" t="s">
        <v>8</v>
      </c>
      <c r="N4" s="23" t="s">
        <v>9</v>
      </c>
      <c r="O4" s="23" t="s">
        <v>10</v>
      </c>
      <c r="P4" s="23" t="s">
        <v>7</v>
      </c>
      <c r="Q4" s="23" t="s">
        <v>13</v>
      </c>
      <c r="R4" s="26" t="s">
        <v>14</v>
      </c>
      <c r="S4" s="65"/>
      <c r="T4" s="25" t="s">
        <v>8</v>
      </c>
      <c r="U4" s="23" t="s">
        <v>9</v>
      </c>
      <c r="V4" s="23" t="s">
        <v>10</v>
      </c>
      <c r="W4" s="23" t="s">
        <v>7</v>
      </c>
      <c r="X4" s="23" t="s">
        <v>15</v>
      </c>
      <c r="Y4" s="23" t="s">
        <v>16</v>
      </c>
      <c r="Z4" s="65"/>
      <c r="AA4" s="25" t="s">
        <v>17</v>
      </c>
      <c r="AB4" s="26" t="s">
        <v>18</v>
      </c>
    </row>
    <row r="5" spans="1:28" x14ac:dyDescent="0.3">
      <c r="B5" s="56">
        <v>160</v>
      </c>
      <c r="C5" s="59" t="s">
        <v>57</v>
      </c>
      <c r="D5" s="57" t="s">
        <v>19</v>
      </c>
      <c r="E5" s="57"/>
      <c r="F5" s="3">
        <v>88</v>
      </c>
      <c r="G5" s="1">
        <v>90</v>
      </c>
      <c r="H5" s="1">
        <v>93</v>
      </c>
      <c r="I5" s="30">
        <f t="shared" ref="I5:I6" si="0">SUM(F5:H5)</f>
        <v>271</v>
      </c>
      <c r="J5" s="1">
        <f>RANK(I5,$I$5:$I$6)</f>
        <v>1</v>
      </c>
      <c r="K5" s="4">
        <f>VLOOKUP(J5,'Points System'!$A$3:$B$53,2,FALSE)</f>
        <v>100</v>
      </c>
      <c r="L5" s="66"/>
      <c r="M5" s="3">
        <v>88</v>
      </c>
      <c r="N5" s="1">
        <v>90</v>
      </c>
      <c r="O5" s="1">
        <v>89</v>
      </c>
      <c r="P5" s="30">
        <f t="shared" ref="P5:P6" si="1">SUM(M5:O5)</f>
        <v>267</v>
      </c>
      <c r="Q5" s="1">
        <f>RANK(P5,$P$5:$P$6)</f>
        <v>1</v>
      </c>
      <c r="R5" s="4">
        <f>VLOOKUP(Q5,'Points System'!$A$3:$B$53,2,FALSE)</f>
        <v>100</v>
      </c>
      <c r="S5" s="66"/>
      <c r="T5" s="3">
        <v>95</v>
      </c>
      <c r="U5" s="1">
        <v>96</v>
      </c>
      <c r="V5" s="1">
        <v>97</v>
      </c>
      <c r="W5" s="30">
        <f t="shared" ref="W5:W6" si="2">SUM(T5:V5)</f>
        <v>288</v>
      </c>
      <c r="X5" s="1">
        <f>RANK(W5,$W$5:$W$6)</f>
        <v>1</v>
      </c>
      <c r="Y5" s="4">
        <f>VLOOKUP(X5,'Points System'!$A$3:$B$53,2,FALSE)</f>
        <v>100</v>
      </c>
      <c r="Z5" s="65"/>
      <c r="AA5" s="3">
        <f>K5+R5+Y5</f>
        <v>300</v>
      </c>
      <c r="AB5" s="4">
        <f>RANK(AA5,$AA$5:$AA$6)</f>
        <v>1</v>
      </c>
    </row>
    <row r="6" spans="1:28" ht="15" thickBot="1" x14ac:dyDescent="0.35">
      <c r="B6" s="56">
        <v>161</v>
      </c>
      <c r="C6" s="27" t="s">
        <v>58</v>
      </c>
      <c r="D6" s="57" t="s">
        <v>47</v>
      </c>
      <c r="E6" s="57"/>
      <c r="F6" s="5">
        <v>85</v>
      </c>
      <c r="G6" s="6">
        <v>86</v>
      </c>
      <c r="H6" s="6">
        <v>86</v>
      </c>
      <c r="I6" s="42">
        <f t="shared" si="0"/>
        <v>257</v>
      </c>
      <c r="J6" s="6">
        <f>RANK(I6,$I$5:$I$6)</f>
        <v>2</v>
      </c>
      <c r="K6" s="7">
        <f>VLOOKUP(J6,'Points System'!$A$3:$B$53,2,FALSE)</f>
        <v>75</v>
      </c>
      <c r="L6" s="66"/>
      <c r="M6" s="5">
        <v>84</v>
      </c>
      <c r="N6" s="6">
        <v>86</v>
      </c>
      <c r="O6" s="6">
        <v>84</v>
      </c>
      <c r="P6" s="42">
        <f t="shared" si="1"/>
        <v>254</v>
      </c>
      <c r="Q6" s="6">
        <f>RANK(P6,$P$5:$P$6)</f>
        <v>2</v>
      </c>
      <c r="R6" s="7">
        <f>VLOOKUP(Q6,'Points System'!$A$3:$B$53,2,FALSE)</f>
        <v>75</v>
      </c>
      <c r="S6" s="66"/>
      <c r="T6" s="5">
        <v>85</v>
      </c>
      <c r="U6" s="6">
        <v>87</v>
      </c>
      <c r="V6" s="6">
        <v>86</v>
      </c>
      <c r="W6" s="42">
        <f t="shared" si="2"/>
        <v>258</v>
      </c>
      <c r="X6" s="6">
        <f>RANK(W6,$W$5:$W$6)</f>
        <v>2</v>
      </c>
      <c r="Y6" s="7">
        <f>VLOOKUP(X6,'Points System'!$A$3:$B$53,2,FALSE)</f>
        <v>75</v>
      </c>
      <c r="Z6" s="66"/>
      <c r="AA6" s="5">
        <f>K6+R6+Y6</f>
        <v>225</v>
      </c>
      <c r="AB6" s="7">
        <f>RANK(AA6,$AA$5:$AA$6)</f>
        <v>2</v>
      </c>
    </row>
    <row r="8" spans="1:28" ht="15" thickBot="1" x14ac:dyDescent="0.35"/>
    <row r="9" spans="1:28" x14ac:dyDescent="0.3">
      <c r="A9" s="85" t="s">
        <v>20</v>
      </c>
      <c r="B9" s="85"/>
      <c r="C9" s="85"/>
      <c r="D9" s="22"/>
      <c r="E9" s="22"/>
      <c r="F9" s="22"/>
      <c r="G9" s="22"/>
      <c r="H9" s="22"/>
      <c r="I9" s="22"/>
      <c r="J9" s="22"/>
      <c r="M9" s="8"/>
      <c r="U9" s="86" t="s">
        <v>21</v>
      </c>
      <c r="V9" s="87"/>
      <c r="W9" s="87"/>
      <c r="X9" s="88"/>
    </row>
    <row r="10" spans="1:28" x14ac:dyDescent="0.3">
      <c r="A10" s="22"/>
      <c r="B10" s="22" t="s">
        <v>1</v>
      </c>
      <c r="C10" s="22" t="s">
        <v>22</v>
      </c>
      <c r="D10" s="22" t="s">
        <v>3</v>
      </c>
      <c r="E10" s="22"/>
      <c r="F10" s="22" t="s">
        <v>4</v>
      </c>
      <c r="G10" s="22" t="s">
        <v>5</v>
      </c>
      <c r="H10" s="22" t="s">
        <v>6</v>
      </c>
      <c r="I10" s="22" t="s">
        <v>7</v>
      </c>
      <c r="J10" s="22" t="s">
        <v>18</v>
      </c>
      <c r="M10" s="8" t="s">
        <v>23</v>
      </c>
      <c r="U10" s="9" t="s">
        <v>18</v>
      </c>
      <c r="V10" s="29" t="s">
        <v>24</v>
      </c>
      <c r="W10" s="29" t="s">
        <v>18</v>
      </c>
      <c r="X10" s="10" t="s">
        <v>24</v>
      </c>
      <c r="Y10" s="11"/>
      <c r="Z10" s="11"/>
    </row>
    <row r="11" spans="1:28" x14ac:dyDescent="0.3">
      <c r="A11" s="1">
        <v>1</v>
      </c>
      <c r="B11" s="56">
        <v>160</v>
      </c>
      <c r="C11" s="59" t="s">
        <v>57</v>
      </c>
      <c r="D11" s="57" t="s">
        <v>19</v>
      </c>
      <c r="E11" s="57"/>
      <c r="F11" s="1">
        <f>VLOOKUP($C11,$C$5:$AB$6,9,FALSE)</f>
        <v>100</v>
      </c>
      <c r="G11" s="1">
        <f>VLOOKUP($C11,$C$5:$AB$6,16,FALSE)</f>
        <v>100</v>
      </c>
      <c r="H11" s="1">
        <f>VLOOKUP($C11,$C$5:$AB$6,23,FALSE)</f>
        <v>100</v>
      </c>
      <c r="I11" s="30">
        <f t="shared" ref="I11:I12" si="3">SUM(F11:H11)</f>
        <v>300</v>
      </c>
      <c r="J11" s="1">
        <f>RANK(I11,$I$11:$I$12)</f>
        <v>1</v>
      </c>
      <c r="M11" s="46">
        <f>I11-(VLOOKUP($C11,$C$5:$AB$6,25,FALSE))</f>
        <v>0</v>
      </c>
      <c r="U11" s="3">
        <v>1</v>
      </c>
      <c r="V11" s="1">
        <v>100</v>
      </c>
      <c r="W11" s="1">
        <v>26</v>
      </c>
      <c r="X11" s="4">
        <v>25</v>
      </c>
    </row>
    <row r="12" spans="1:28" x14ac:dyDescent="0.3">
      <c r="A12" s="1">
        <v>2</v>
      </c>
      <c r="B12" s="56">
        <v>161</v>
      </c>
      <c r="C12" s="1" t="s">
        <v>58</v>
      </c>
      <c r="D12" s="57" t="s">
        <v>47</v>
      </c>
      <c r="E12" s="57"/>
      <c r="F12" s="1">
        <f>VLOOKUP($C12,$C$5:$AB$6,9,FALSE)</f>
        <v>75</v>
      </c>
      <c r="G12" s="1">
        <f>VLOOKUP($C12,$C$5:$AB$6,16,FALSE)</f>
        <v>75</v>
      </c>
      <c r="H12" s="1">
        <f>VLOOKUP($C12,$C$5:$AB$6,23,FALSE)</f>
        <v>75</v>
      </c>
      <c r="I12" s="30">
        <f t="shared" si="3"/>
        <v>225</v>
      </c>
      <c r="J12" s="1">
        <f>RANK(I12,$I$11:$I$12)</f>
        <v>2</v>
      </c>
      <c r="M12" s="46">
        <f>I12-(VLOOKUP($C12,$C$5:$AB$6,25,FALSE))</f>
        <v>0</v>
      </c>
      <c r="U12" s="3">
        <v>2</v>
      </c>
      <c r="V12" s="1">
        <v>75</v>
      </c>
      <c r="W12" s="1">
        <v>27</v>
      </c>
      <c r="X12" s="4">
        <v>24</v>
      </c>
    </row>
    <row r="13" spans="1:28" x14ac:dyDescent="0.3">
      <c r="U13" s="3">
        <v>3</v>
      </c>
      <c r="V13" s="1">
        <v>65</v>
      </c>
      <c r="W13" s="1">
        <v>28</v>
      </c>
      <c r="X13" s="4">
        <v>23</v>
      </c>
    </row>
    <row r="14" spans="1:28" x14ac:dyDescent="0.3">
      <c r="A14" s="12" t="s">
        <v>25</v>
      </c>
      <c r="B14" s="12"/>
      <c r="C14" s="13">
        <v>2</v>
      </c>
      <c r="D14" s="12"/>
      <c r="E14" s="12"/>
      <c r="F14" s="12"/>
      <c r="U14" s="3">
        <v>4</v>
      </c>
      <c r="V14" s="1">
        <v>60</v>
      </c>
      <c r="W14" s="1">
        <v>29</v>
      </c>
      <c r="X14" s="4">
        <v>22</v>
      </c>
    </row>
    <row r="15" spans="1:28" x14ac:dyDescent="0.3">
      <c r="G15" s="28"/>
      <c r="U15" s="3">
        <v>5</v>
      </c>
      <c r="V15" s="1">
        <v>56</v>
      </c>
      <c r="W15" s="1">
        <v>30</v>
      </c>
      <c r="X15" s="4">
        <v>21</v>
      </c>
    </row>
    <row r="16" spans="1:28" x14ac:dyDescent="0.3">
      <c r="A16" s="89" t="str">
        <f>$A$1</f>
        <v>Junior Men 18 Years</v>
      </c>
      <c r="B16" s="89"/>
      <c r="C16" s="89"/>
      <c r="D16" s="89"/>
      <c r="E16" s="23"/>
      <c r="U16" s="3">
        <v>6</v>
      </c>
      <c r="V16" s="1">
        <v>53</v>
      </c>
      <c r="W16" s="1">
        <v>31</v>
      </c>
      <c r="X16" s="4">
        <v>20</v>
      </c>
    </row>
    <row r="17" spans="1:24" x14ac:dyDescent="0.3">
      <c r="A17" s="1" t="s">
        <v>26</v>
      </c>
      <c r="B17" s="56">
        <v>160</v>
      </c>
      <c r="C17" s="59" t="s">
        <v>57</v>
      </c>
      <c r="D17" s="57" t="s">
        <v>19</v>
      </c>
      <c r="E17" s="57"/>
      <c r="U17" s="3">
        <v>7</v>
      </c>
      <c r="V17" s="1">
        <v>50</v>
      </c>
      <c r="W17" s="1">
        <v>32</v>
      </c>
      <c r="X17" s="4">
        <v>19</v>
      </c>
    </row>
    <row r="18" spans="1:24" x14ac:dyDescent="0.3">
      <c r="A18" s="1" t="s">
        <v>27</v>
      </c>
      <c r="B18" s="56">
        <v>161</v>
      </c>
      <c r="C18" s="1" t="s">
        <v>58</v>
      </c>
      <c r="D18" s="57" t="s">
        <v>47</v>
      </c>
      <c r="E18" s="57"/>
      <c r="U18" s="3">
        <v>8</v>
      </c>
      <c r="V18" s="1">
        <v>47</v>
      </c>
      <c r="W18" s="1">
        <v>33</v>
      </c>
      <c r="X18" s="4">
        <v>18</v>
      </c>
    </row>
    <row r="19" spans="1:24" x14ac:dyDescent="0.3">
      <c r="B19" s="56"/>
      <c r="D19" s="57"/>
      <c r="E19" s="57"/>
      <c r="U19" s="3">
        <v>9</v>
      </c>
      <c r="V19" s="1">
        <v>45</v>
      </c>
      <c r="W19" s="1">
        <v>34</v>
      </c>
      <c r="X19" s="4">
        <v>17</v>
      </c>
    </row>
    <row r="20" spans="1:24" x14ac:dyDescent="0.3">
      <c r="B20"/>
      <c r="C20" s="54"/>
      <c r="D20"/>
      <c r="E20"/>
      <c r="U20" s="3">
        <v>10</v>
      </c>
      <c r="V20" s="1">
        <v>43</v>
      </c>
      <c r="W20" s="1">
        <v>35</v>
      </c>
      <c r="X20" s="4">
        <v>16</v>
      </c>
    </row>
    <row r="21" spans="1:24" x14ac:dyDescent="0.3">
      <c r="U21" s="3">
        <v>11</v>
      </c>
      <c r="V21" s="1">
        <v>41</v>
      </c>
      <c r="W21" s="1">
        <v>36</v>
      </c>
      <c r="X21" s="4">
        <v>15</v>
      </c>
    </row>
    <row r="22" spans="1:24" x14ac:dyDescent="0.3">
      <c r="A22" s="16" t="s">
        <v>30</v>
      </c>
      <c r="B22" s="14"/>
      <c r="C22" s="14"/>
      <c r="D22" s="14"/>
      <c r="E22" s="14"/>
      <c r="U22" s="3">
        <v>12</v>
      </c>
      <c r="V22" s="1">
        <v>39</v>
      </c>
      <c r="W22" s="1">
        <v>37</v>
      </c>
      <c r="X22" s="4">
        <v>14</v>
      </c>
    </row>
    <row r="23" spans="1:24" x14ac:dyDescent="0.3">
      <c r="A23" s="2" t="s">
        <v>31</v>
      </c>
      <c r="B23" s="14"/>
      <c r="C23" s="14"/>
      <c r="D23" s="14"/>
      <c r="E23" s="14"/>
      <c r="U23" s="3">
        <v>13</v>
      </c>
      <c r="V23" s="1">
        <v>38</v>
      </c>
      <c r="W23" s="1">
        <v>38</v>
      </c>
      <c r="X23" s="4">
        <v>13</v>
      </c>
    </row>
    <row r="24" spans="1:24" ht="18" x14ac:dyDescent="0.35">
      <c r="A24" s="90" t="str">
        <f>$A$1</f>
        <v>Junior Men 18 Years</v>
      </c>
      <c r="B24" s="90"/>
      <c r="C24" s="90"/>
      <c r="D24" s="90"/>
      <c r="E24" s="90"/>
      <c r="F24" s="90"/>
      <c r="U24" s="3">
        <v>14</v>
      </c>
      <c r="V24" s="1">
        <v>37</v>
      </c>
      <c r="W24" s="1">
        <v>39</v>
      </c>
      <c r="X24" s="4">
        <v>12</v>
      </c>
    </row>
    <row r="25" spans="1:24" ht="18" x14ac:dyDescent="0.35">
      <c r="A25" s="49" t="s">
        <v>27</v>
      </c>
      <c r="B25" s="60">
        <v>161</v>
      </c>
      <c r="C25" s="49" t="s">
        <v>58</v>
      </c>
      <c r="D25" s="62" t="s">
        <v>47</v>
      </c>
      <c r="E25" s="62"/>
      <c r="F25" s="48" t="s">
        <v>32</v>
      </c>
      <c r="H25" s="36"/>
      <c r="I25" s="35"/>
      <c r="K25" s="15"/>
      <c r="L25" s="15"/>
      <c r="P25"/>
      <c r="U25" s="3">
        <v>15</v>
      </c>
      <c r="V25" s="1">
        <v>36</v>
      </c>
      <c r="W25" s="1">
        <v>40</v>
      </c>
      <c r="X25" s="4">
        <v>11</v>
      </c>
    </row>
    <row r="26" spans="1:24" ht="18" x14ac:dyDescent="0.35">
      <c r="A26" s="49"/>
      <c r="B26" s="52"/>
      <c r="C26" s="51"/>
      <c r="D26" s="51"/>
      <c r="E26" s="51"/>
      <c r="F26" s="49"/>
      <c r="H26" s="36"/>
      <c r="I26" s="35"/>
      <c r="J26" s="35"/>
      <c r="P26"/>
      <c r="U26" s="3">
        <v>16</v>
      </c>
      <c r="V26" s="1">
        <v>35</v>
      </c>
      <c r="W26" s="1">
        <v>41</v>
      </c>
      <c r="X26" s="4">
        <v>10</v>
      </c>
    </row>
    <row r="27" spans="1:24" ht="18" x14ac:dyDescent="0.35">
      <c r="A27" s="48" t="s">
        <v>139</v>
      </c>
      <c r="B27" s="49"/>
      <c r="C27" s="49"/>
      <c r="D27" s="49"/>
      <c r="E27" s="49"/>
      <c r="F27" s="49"/>
      <c r="H27" s="36"/>
      <c r="I27" s="35"/>
      <c r="J27" s="35"/>
      <c r="P27"/>
      <c r="U27" s="3">
        <v>17</v>
      </c>
      <c r="V27" s="1">
        <v>34</v>
      </c>
      <c r="W27" s="1">
        <v>42</v>
      </c>
      <c r="X27" s="4">
        <v>9</v>
      </c>
    </row>
    <row r="28" spans="1:24" ht="18" x14ac:dyDescent="0.35">
      <c r="A28" s="49"/>
      <c r="B28" s="60">
        <v>160</v>
      </c>
      <c r="C28" s="64" t="s">
        <v>57</v>
      </c>
      <c r="D28" s="62" t="s">
        <v>19</v>
      </c>
      <c r="E28" s="62"/>
      <c r="F28" s="48" t="s">
        <v>32</v>
      </c>
      <c r="H28" s="36"/>
      <c r="I28" s="35"/>
      <c r="J28" s="35"/>
      <c r="P28"/>
      <c r="U28" s="3">
        <v>18</v>
      </c>
      <c r="V28" s="1">
        <v>33</v>
      </c>
      <c r="W28" s="1">
        <v>43</v>
      </c>
      <c r="X28" s="4">
        <v>8</v>
      </c>
    </row>
    <row r="29" spans="1:24" ht="18" x14ac:dyDescent="0.35">
      <c r="A29" s="49"/>
      <c r="B29" s="49"/>
      <c r="C29" s="49"/>
      <c r="D29" s="49"/>
      <c r="E29" s="49"/>
      <c r="F29" s="49"/>
      <c r="H29" s="36"/>
      <c r="I29" s="35"/>
      <c r="J29" s="35"/>
      <c r="P29"/>
      <c r="U29" s="3">
        <v>19</v>
      </c>
      <c r="V29" s="1">
        <v>32</v>
      </c>
      <c r="W29" s="1">
        <v>44</v>
      </c>
      <c r="X29" s="4">
        <v>7</v>
      </c>
    </row>
    <row r="30" spans="1:24" ht="18" x14ac:dyDescent="0.35">
      <c r="A30" s="48" t="s">
        <v>85</v>
      </c>
      <c r="B30" s="49"/>
      <c r="C30" s="49"/>
      <c r="D30" s="49"/>
      <c r="E30" s="49"/>
      <c r="F30" s="49"/>
      <c r="H30" s="36"/>
      <c r="I30" s="35"/>
      <c r="J30" s="35"/>
      <c r="Q30"/>
      <c r="U30" s="3">
        <v>20</v>
      </c>
      <c r="V30" s="1">
        <v>31</v>
      </c>
      <c r="W30" s="1">
        <v>45</v>
      </c>
      <c r="X30" s="4">
        <v>6</v>
      </c>
    </row>
    <row r="31" spans="1:24" ht="18" x14ac:dyDescent="0.35">
      <c r="A31" s="53"/>
      <c r="B31" s="50" t="s">
        <v>80</v>
      </c>
      <c r="C31" s="49"/>
      <c r="D31" s="49"/>
      <c r="E31" s="49"/>
      <c r="F31" s="49"/>
      <c r="U31" s="3">
        <v>21</v>
      </c>
      <c r="V31" s="1">
        <v>30</v>
      </c>
      <c r="W31" s="1">
        <v>46</v>
      </c>
      <c r="X31" s="4">
        <v>5</v>
      </c>
    </row>
    <row r="32" spans="1:24" ht="18" x14ac:dyDescent="0.35">
      <c r="A32" s="49"/>
      <c r="B32" s="50" t="s">
        <v>107</v>
      </c>
      <c r="C32" s="49"/>
      <c r="D32" s="49"/>
      <c r="E32" s="49"/>
      <c r="F32" s="49"/>
      <c r="U32" s="3">
        <v>22</v>
      </c>
      <c r="V32" s="1">
        <v>29</v>
      </c>
      <c r="W32" s="1">
        <v>47</v>
      </c>
      <c r="X32" s="4">
        <v>4</v>
      </c>
    </row>
    <row r="33" spans="1:24" ht="18" x14ac:dyDescent="0.35">
      <c r="A33" s="49"/>
      <c r="B33" s="50"/>
      <c r="C33" s="49"/>
      <c r="D33" s="49"/>
      <c r="E33" s="49"/>
      <c r="F33" s="49"/>
      <c r="U33" s="3">
        <v>23</v>
      </c>
      <c r="V33" s="1">
        <v>28</v>
      </c>
      <c r="W33" s="1">
        <v>48</v>
      </c>
      <c r="X33" s="4">
        <v>3</v>
      </c>
    </row>
    <row r="34" spans="1:24" ht="18" x14ac:dyDescent="0.35">
      <c r="A34" s="49"/>
      <c r="B34" s="49"/>
      <c r="C34" s="49"/>
      <c r="D34" s="49"/>
      <c r="E34" s="49"/>
      <c r="F34" s="49"/>
      <c r="U34" s="3">
        <v>24</v>
      </c>
      <c r="V34" s="1">
        <v>27</v>
      </c>
      <c r="W34" s="1">
        <v>49</v>
      </c>
      <c r="X34" s="4">
        <v>2</v>
      </c>
    </row>
    <row r="35" spans="1:24" ht="18.600000000000001" thickBot="1" x14ac:dyDescent="0.4">
      <c r="A35" s="49"/>
      <c r="B35" s="48" t="s">
        <v>32</v>
      </c>
      <c r="C35" s="48" t="s">
        <v>33</v>
      </c>
      <c r="D35" s="49"/>
      <c r="E35" s="49"/>
      <c r="F35" s="49"/>
      <c r="U35" s="5">
        <v>25</v>
      </c>
      <c r="V35" s="6">
        <v>26</v>
      </c>
      <c r="W35" s="6">
        <v>50</v>
      </c>
      <c r="X35" s="7">
        <v>1</v>
      </c>
    </row>
  </sheetData>
  <autoFilter ref="B10:J12" xr:uid="{D004B05E-DEEB-4C36-BFF5-5D5E52537225}">
    <sortState xmlns:xlrd2="http://schemas.microsoft.com/office/spreadsheetml/2017/richdata2" ref="B11:J12">
      <sortCondition ref="J10:J12"/>
    </sortState>
  </autoFilter>
  <mergeCells count="11">
    <mergeCell ref="AA3:AB3"/>
    <mergeCell ref="A9:C9"/>
    <mergeCell ref="U9:X9"/>
    <mergeCell ref="A16:D16"/>
    <mergeCell ref="A24:F24"/>
    <mergeCell ref="F2:K2"/>
    <mergeCell ref="M2:R2"/>
    <mergeCell ref="T2:Y2"/>
    <mergeCell ref="F3:K3"/>
    <mergeCell ref="M3:R3"/>
    <mergeCell ref="T3:Y3"/>
  </mergeCells>
  <conditionalFormatting sqref="I5:J6">
    <cfRule type="duplicateValues" dxfId="20" priority="213"/>
  </conditionalFormatting>
  <conditionalFormatting sqref="I11:J12">
    <cfRule type="duplicateValues" dxfId="19" priority="218"/>
  </conditionalFormatting>
  <conditionalFormatting sqref="P5:Q6">
    <cfRule type="duplicateValues" dxfId="18" priority="215"/>
  </conditionalFormatting>
  <conditionalFormatting sqref="W5:X6">
    <cfRule type="duplicateValues" dxfId="17" priority="217"/>
  </conditionalFormatting>
  <printOptions gridLines="1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Header>&amp;C2022 WA STATE SOLO CHAMPIONSHIP</oddHeader>
  </headerFooter>
  <colBreaks count="2" manualBreakCount="2">
    <brk id="12" max="1048575" man="1"/>
    <brk id="19" max="1048575" man="1"/>
  </col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5C8B4-4FC8-4131-A8B2-1BD75130C9E6}">
  <sheetPr>
    <tabColor theme="7" tint="0.79998168889431442"/>
    <pageSetUpPr fitToPage="1"/>
  </sheetPr>
  <dimension ref="A1:AB35"/>
  <sheetViews>
    <sheetView zoomScale="80" zoomScaleNormal="80" workbookViewId="0">
      <pane xSplit="4" ySplit="4" topLeftCell="E13" activePane="bottomRight" state="frozen"/>
      <selection sqref="A1:X12"/>
      <selection pane="topRight" sqref="A1:X12"/>
      <selection pane="bottomLeft" sqref="A1:X12"/>
      <selection pane="bottomRight" activeCell="B31" sqref="B31:B33"/>
    </sheetView>
  </sheetViews>
  <sheetFormatPr defaultColWidth="9.109375" defaultRowHeight="14.4" outlineLevelCol="1" x14ac:dyDescent="0.3"/>
  <cols>
    <col min="1" max="1" width="4.88671875" style="1" customWidth="1"/>
    <col min="2" max="2" width="5.88671875" style="1" bestFit="1" customWidth="1"/>
    <col min="3" max="3" width="19.5546875" style="1" customWidth="1" outlineLevel="1"/>
    <col min="4" max="4" width="28.6640625" style="1" customWidth="1" outlineLevel="1"/>
    <col min="5" max="5" width="2.44140625" style="1" customWidth="1"/>
    <col min="6" max="6" width="11.109375" style="1" customWidth="1" outlineLevel="1"/>
    <col min="7" max="7" width="10.44140625" style="1" customWidth="1" outlineLevel="1"/>
    <col min="8" max="8" width="12.109375" style="1" customWidth="1" outlineLevel="1"/>
    <col min="9" max="9" width="7.109375" style="1" customWidth="1" outlineLevel="1"/>
    <col min="10" max="10" width="8.33203125" style="1" customWidth="1" outlineLevel="1"/>
    <col min="11" max="11" width="9" style="1" customWidth="1" outlineLevel="1"/>
    <col min="12" max="12" width="2.6640625" style="1" customWidth="1"/>
    <col min="13" max="13" width="11.109375" style="1" customWidth="1" outlineLevel="1"/>
    <col min="14" max="14" width="10.44140625" style="1" customWidth="1" outlineLevel="1"/>
    <col min="15" max="15" width="10.5546875" style="1" customWidth="1" outlineLevel="1"/>
    <col min="16" max="16" width="6" style="1" customWidth="1" outlineLevel="1"/>
    <col min="17" max="17" width="8.33203125" style="1" customWidth="1" outlineLevel="1"/>
    <col min="18" max="18" width="9" style="1" customWidth="1" outlineLevel="1"/>
    <col min="19" max="19" width="2.6640625" style="1" customWidth="1"/>
    <col min="20" max="20" width="11.109375" style="1" customWidth="1" outlineLevel="1"/>
    <col min="21" max="21" width="10.44140625" style="1" customWidth="1" outlineLevel="1"/>
    <col min="22" max="22" width="10.5546875" style="1" customWidth="1" outlineLevel="1"/>
    <col min="23" max="23" width="6" style="1" customWidth="1" outlineLevel="1"/>
    <col min="24" max="24" width="8.33203125" style="1" customWidth="1" outlineLevel="1"/>
    <col min="25" max="25" width="9" style="1" customWidth="1" outlineLevel="1"/>
    <col min="26" max="26" width="2.6640625" style="1" customWidth="1"/>
    <col min="27" max="27" width="5.88671875" style="1" customWidth="1" collapsed="1"/>
    <col min="28" max="28" width="5.88671875" style="1" bestFit="1" customWidth="1"/>
    <col min="29" max="16384" width="9.109375" style="1"/>
  </cols>
  <sheetData>
    <row r="1" spans="1:28" ht="16.2" thickBot="1" x14ac:dyDescent="0.35">
      <c r="A1" s="67" t="s">
        <v>91</v>
      </c>
      <c r="B1" s="2"/>
      <c r="C1" s="2"/>
      <c r="E1" s="2"/>
      <c r="F1" s="2"/>
      <c r="H1" s="2"/>
      <c r="M1" s="2"/>
      <c r="O1" s="2"/>
      <c r="T1" s="2"/>
      <c r="V1" s="2"/>
    </row>
    <row r="2" spans="1:28" ht="15" thickBot="1" x14ac:dyDescent="0.35">
      <c r="A2" s="2"/>
      <c r="F2" s="79" t="str">
        <f>VLOOKUP(F3,Judges!$B$5:$C$7,2,FALSE)</f>
        <v>Clare McNeill-Arnall ADCRG</v>
      </c>
      <c r="G2" s="80"/>
      <c r="H2" s="80"/>
      <c r="I2" s="80"/>
      <c r="J2" s="80"/>
      <c r="K2" s="81"/>
      <c r="L2" s="65"/>
      <c r="M2" s="79" t="str">
        <f>VLOOKUP(M3,Judges!$B$5:$C$7,2,FALSE)</f>
        <v>Chris Carswell ADCRG</v>
      </c>
      <c r="N2" s="80"/>
      <c r="O2" s="80"/>
      <c r="P2" s="80"/>
      <c r="Q2" s="80"/>
      <c r="R2" s="81"/>
      <c r="S2" s="65"/>
      <c r="T2" s="79" t="str">
        <f>VLOOKUP(T3,Judges!$B$5:$C$7,2,FALSE)</f>
        <v>Helan Green ADCRG</v>
      </c>
      <c r="U2" s="80"/>
      <c r="V2" s="80"/>
      <c r="W2" s="80"/>
      <c r="X2" s="80"/>
      <c r="Y2" s="81"/>
    </row>
    <row r="3" spans="1:28" s="2" customFormat="1" x14ac:dyDescent="0.3">
      <c r="A3" s="24"/>
      <c r="B3" s="24" t="s">
        <v>1</v>
      </c>
      <c r="C3" s="24" t="s">
        <v>2</v>
      </c>
      <c r="D3" s="24" t="s">
        <v>3</v>
      </c>
      <c r="E3" s="24"/>
      <c r="F3" s="82" t="s">
        <v>4</v>
      </c>
      <c r="G3" s="83"/>
      <c r="H3" s="83"/>
      <c r="I3" s="83"/>
      <c r="J3" s="83"/>
      <c r="K3" s="84"/>
      <c r="L3" s="65"/>
      <c r="M3" s="82" t="s">
        <v>5</v>
      </c>
      <c r="N3" s="83"/>
      <c r="O3" s="83"/>
      <c r="P3" s="83"/>
      <c r="Q3" s="83"/>
      <c r="R3" s="84"/>
      <c r="S3" s="65"/>
      <c r="T3" s="82" t="s">
        <v>6</v>
      </c>
      <c r="U3" s="83"/>
      <c r="V3" s="83"/>
      <c r="W3" s="83"/>
      <c r="X3" s="83"/>
      <c r="Y3" s="83"/>
      <c r="Z3" s="65"/>
      <c r="AA3" s="82" t="s">
        <v>7</v>
      </c>
      <c r="AB3" s="84"/>
    </row>
    <row r="4" spans="1:28" s="2" customFormat="1" x14ac:dyDescent="0.3">
      <c r="A4" s="24"/>
      <c r="B4" s="24"/>
      <c r="C4" s="24"/>
      <c r="D4" s="24"/>
      <c r="E4" s="24"/>
      <c r="F4" s="25" t="s">
        <v>8</v>
      </c>
      <c r="G4" s="23" t="s">
        <v>9</v>
      </c>
      <c r="H4" s="23" t="s">
        <v>10</v>
      </c>
      <c r="I4" s="23" t="s">
        <v>7</v>
      </c>
      <c r="J4" s="23" t="s">
        <v>11</v>
      </c>
      <c r="K4" s="26" t="s">
        <v>12</v>
      </c>
      <c r="L4" s="65"/>
      <c r="M4" s="25" t="s">
        <v>8</v>
      </c>
      <c r="N4" s="23" t="s">
        <v>9</v>
      </c>
      <c r="O4" s="23" t="s">
        <v>10</v>
      </c>
      <c r="P4" s="23" t="s">
        <v>7</v>
      </c>
      <c r="Q4" s="23" t="s">
        <v>13</v>
      </c>
      <c r="R4" s="26" t="s">
        <v>14</v>
      </c>
      <c r="S4" s="65"/>
      <c r="T4" s="25" t="s">
        <v>8</v>
      </c>
      <c r="U4" s="23" t="s">
        <v>9</v>
      </c>
      <c r="V4" s="23" t="s">
        <v>10</v>
      </c>
      <c r="W4" s="23" t="s">
        <v>7</v>
      </c>
      <c r="X4" s="23" t="s">
        <v>15</v>
      </c>
      <c r="Y4" s="23" t="s">
        <v>16</v>
      </c>
      <c r="Z4" s="65"/>
      <c r="AA4" s="25" t="s">
        <v>17</v>
      </c>
      <c r="AB4" s="26" t="s">
        <v>18</v>
      </c>
    </row>
    <row r="5" spans="1:28" x14ac:dyDescent="0.3">
      <c r="B5" s="56">
        <v>105</v>
      </c>
      <c r="C5" s="59" t="s">
        <v>166</v>
      </c>
      <c r="D5" s="57" t="s">
        <v>125</v>
      </c>
      <c r="E5" s="57"/>
      <c r="F5" s="3">
        <v>88</v>
      </c>
      <c r="G5" s="1">
        <v>88</v>
      </c>
      <c r="H5" s="1">
        <v>90</v>
      </c>
      <c r="I5" s="30">
        <f t="shared" ref="I5:I6" si="0">SUM(F5:H5)</f>
        <v>266</v>
      </c>
      <c r="J5" s="1">
        <f>RANK(I5,$I$5:$I$6)</f>
        <v>1</v>
      </c>
      <c r="K5" s="4">
        <f>VLOOKUP(J5,'Points System'!$A$3:$B$53,2,FALSE)</f>
        <v>100</v>
      </c>
      <c r="L5" s="66"/>
      <c r="M5" s="3">
        <v>84</v>
      </c>
      <c r="N5" s="1">
        <v>84</v>
      </c>
      <c r="O5" s="1">
        <v>85</v>
      </c>
      <c r="P5" s="30">
        <f t="shared" ref="P5:P6" si="1">SUM(M5:O5)</f>
        <v>253</v>
      </c>
      <c r="Q5" s="1">
        <f>RANK(P5,$P$5:$P$6)</f>
        <v>2</v>
      </c>
      <c r="R5" s="4">
        <f>VLOOKUP(Q5,'Points System'!$A$3:$B$53,2,FALSE)</f>
        <v>75</v>
      </c>
      <c r="S5" s="66"/>
      <c r="T5" s="3">
        <v>88</v>
      </c>
      <c r="U5" s="1">
        <v>90</v>
      </c>
      <c r="V5" s="1">
        <v>91</v>
      </c>
      <c r="W5" s="30">
        <f t="shared" ref="W5:W6" si="2">SUM(T5:V5)</f>
        <v>269</v>
      </c>
      <c r="X5" s="1">
        <f>RANK(W5,$W$5:$W$6)</f>
        <v>1</v>
      </c>
      <c r="Y5" s="4">
        <f>VLOOKUP(X5,'Points System'!$A$3:$B$53,2,FALSE)</f>
        <v>100</v>
      </c>
      <c r="Z5" s="65"/>
      <c r="AA5" s="3">
        <f>K5+R5+Y5</f>
        <v>275</v>
      </c>
      <c r="AB5" s="4">
        <f>RANK(AA5,$AA$5:$AA$6)</f>
        <v>1</v>
      </c>
    </row>
    <row r="6" spans="1:28" ht="15" thickBot="1" x14ac:dyDescent="0.35">
      <c r="B6" s="56">
        <v>106</v>
      </c>
      <c r="C6" s="27" t="s">
        <v>59</v>
      </c>
      <c r="D6" s="57" t="s">
        <v>49</v>
      </c>
      <c r="E6" s="57"/>
      <c r="F6" s="5">
        <v>87</v>
      </c>
      <c r="G6" s="6">
        <v>87</v>
      </c>
      <c r="H6" s="6">
        <v>89</v>
      </c>
      <c r="I6" s="42">
        <f t="shared" si="0"/>
        <v>263</v>
      </c>
      <c r="J6" s="6">
        <f>RANK(I6,$I$5:$I$6)</f>
        <v>2</v>
      </c>
      <c r="K6" s="7">
        <f>VLOOKUP(J6,'Points System'!$A$3:$B$53,2,FALSE)</f>
        <v>75</v>
      </c>
      <c r="L6" s="66"/>
      <c r="M6" s="5">
        <v>85</v>
      </c>
      <c r="N6" s="6">
        <v>85</v>
      </c>
      <c r="O6" s="6">
        <v>84</v>
      </c>
      <c r="P6" s="42">
        <f t="shared" si="1"/>
        <v>254</v>
      </c>
      <c r="Q6" s="6">
        <f>RANK(P6,$P$5:$P$6)</f>
        <v>1</v>
      </c>
      <c r="R6" s="7">
        <f>VLOOKUP(Q6,'Points System'!$A$3:$B$53,2,FALSE)</f>
        <v>100</v>
      </c>
      <c r="S6" s="66"/>
      <c r="T6" s="5">
        <v>86</v>
      </c>
      <c r="U6" s="6">
        <v>88</v>
      </c>
      <c r="V6" s="6">
        <v>89</v>
      </c>
      <c r="W6" s="42">
        <f t="shared" si="2"/>
        <v>263</v>
      </c>
      <c r="X6" s="6">
        <f>RANK(W6,$W$5:$W$6)</f>
        <v>2</v>
      </c>
      <c r="Y6" s="7">
        <f>VLOOKUP(X6,'Points System'!$A$3:$B$53,2,FALSE)</f>
        <v>75</v>
      </c>
      <c r="Z6" s="66"/>
      <c r="AA6" s="5">
        <f>K6+R6+Y6</f>
        <v>250</v>
      </c>
      <c r="AB6" s="7">
        <f>RANK(AA6,$AA$5:$AA$6)</f>
        <v>2</v>
      </c>
    </row>
    <row r="8" spans="1:28" ht="15" thickBot="1" x14ac:dyDescent="0.35"/>
    <row r="9" spans="1:28" x14ac:dyDescent="0.3">
      <c r="A9" s="85" t="s">
        <v>20</v>
      </c>
      <c r="B9" s="85"/>
      <c r="C9" s="85"/>
      <c r="D9" s="22"/>
      <c r="E9" s="22"/>
      <c r="F9" s="22"/>
      <c r="G9" s="22"/>
      <c r="H9" s="22"/>
      <c r="I9" s="22"/>
      <c r="J9" s="22"/>
      <c r="M9" s="8"/>
      <c r="U9" s="86" t="s">
        <v>21</v>
      </c>
      <c r="V9" s="87"/>
      <c r="W9" s="87"/>
      <c r="X9" s="88"/>
    </row>
    <row r="10" spans="1:28" x14ac:dyDescent="0.3">
      <c r="A10" s="22"/>
      <c r="B10" s="22" t="s">
        <v>1</v>
      </c>
      <c r="C10" s="22" t="s">
        <v>22</v>
      </c>
      <c r="D10" s="22" t="s">
        <v>3</v>
      </c>
      <c r="E10" s="22"/>
      <c r="F10" s="22" t="s">
        <v>4</v>
      </c>
      <c r="G10" s="22" t="s">
        <v>5</v>
      </c>
      <c r="H10" s="22" t="s">
        <v>6</v>
      </c>
      <c r="I10" s="22" t="s">
        <v>7</v>
      </c>
      <c r="J10" s="22" t="s">
        <v>18</v>
      </c>
      <c r="M10" s="8" t="s">
        <v>23</v>
      </c>
      <c r="U10" s="9" t="s">
        <v>18</v>
      </c>
      <c r="V10" s="29" t="s">
        <v>24</v>
      </c>
      <c r="W10" s="29" t="s">
        <v>18</v>
      </c>
      <c r="X10" s="10" t="s">
        <v>24</v>
      </c>
      <c r="Y10" s="11"/>
      <c r="Z10" s="11"/>
    </row>
    <row r="11" spans="1:28" x14ac:dyDescent="0.3">
      <c r="A11" s="1">
        <v>1</v>
      </c>
      <c r="B11" s="56">
        <v>105</v>
      </c>
      <c r="C11" s="59" t="s">
        <v>166</v>
      </c>
      <c r="D11" s="57" t="s">
        <v>125</v>
      </c>
      <c r="E11" s="57"/>
      <c r="F11" s="1">
        <f>VLOOKUP($C11,$C$5:$AB$6,9,FALSE)</f>
        <v>100</v>
      </c>
      <c r="G11" s="1">
        <f>VLOOKUP($C11,$C$5:$AB$6,16,FALSE)</f>
        <v>75</v>
      </c>
      <c r="H11" s="1">
        <f>VLOOKUP($C11,$C$5:$AB$6,23,FALSE)</f>
        <v>100</v>
      </c>
      <c r="I11" s="30">
        <f t="shared" ref="I11:I12" si="3">SUM(F11:H11)</f>
        <v>275</v>
      </c>
      <c r="J11" s="1">
        <f>RANK(I11,$I$11:$I$12)</f>
        <v>1</v>
      </c>
      <c r="M11" s="46">
        <f>I11-(VLOOKUP($C11,$C$5:$AB$6,25,FALSE))</f>
        <v>0</v>
      </c>
      <c r="U11" s="3">
        <v>1</v>
      </c>
      <c r="V11" s="1">
        <v>100</v>
      </c>
      <c r="W11" s="1">
        <v>26</v>
      </c>
      <c r="X11" s="4">
        <v>25</v>
      </c>
    </row>
    <row r="12" spans="1:28" x14ac:dyDescent="0.3">
      <c r="A12" s="1">
        <v>2</v>
      </c>
      <c r="B12" s="56">
        <v>106</v>
      </c>
      <c r="C12" s="1" t="s">
        <v>59</v>
      </c>
      <c r="D12" s="57" t="s">
        <v>49</v>
      </c>
      <c r="E12" s="57"/>
      <c r="F12" s="1">
        <f>VLOOKUP($C12,$C$5:$AB$6,9,FALSE)</f>
        <v>75</v>
      </c>
      <c r="G12" s="1">
        <f>VLOOKUP($C12,$C$5:$AB$6,16,FALSE)</f>
        <v>100</v>
      </c>
      <c r="H12" s="1">
        <f>VLOOKUP($C12,$C$5:$AB$6,23,FALSE)</f>
        <v>75</v>
      </c>
      <c r="I12" s="30">
        <f t="shared" si="3"/>
        <v>250</v>
      </c>
      <c r="J12" s="1">
        <f>RANK(I12,$I$11:$I$12)</f>
        <v>2</v>
      </c>
      <c r="M12" s="46">
        <f>I12-(VLOOKUP($C12,$C$5:$AB$6,25,FALSE))</f>
        <v>0</v>
      </c>
      <c r="U12" s="3">
        <v>2</v>
      </c>
      <c r="V12" s="1">
        <v>75</v>
      </c>
      <c r="W12" s="1">
        <v>27</v>
      </c>
      <c r="X12" s="4">
        <v>24</v>
      </c>
    </row>
    <row r="13" spans="1:28" x14ac:dyDescent="0.3">
      <c r="U13" s="3">
        <v>3</v>
      </c>
      <c r="V13" s="1">
        <v>65</v>
      </c>
      <c r="W13" s="1">
        <v>28</v>
      </c>
      <c r="X13" s="4">
        <v>23</v>
      </c>
    </row>
    <row r="14" spans="1:28" x14ac:dyDescent="0.3">
      <c r="A14" s="12" t="s">
        <v>25</v>
      </c>
      <c r="B14" s="12"/>
      <c r="C14" s="13">
        <v>2</v>
      </c>
      <c r="D14" s="12"/>
      <c r="E14" s="12"/>
      <c r="F14" s="12"/>
      <c r="U14" s="3">
        <v>4</v>
      </c>
      <c r="V14" s="1">
        <v>60</v>
      </c>
      <c r="W14" s="1">
        <v>29</v>
      </c>
      <c r="X14" s="4">
        <v>22</v>
      </c>
    </row>
    <row r="15" spans="1:28" x14ac:dyDescent="0.3">
      <c r="G15" s="28"/>
      <c r="U15" s="3">
        <v>5</v>
      </c>
      <c r="V15" s="1">
        <v>56</v>
      </c>
      <c r="W15" s="1">
        <v>30</v>
      </c>
      <c r="X15" s="4">
        <v>21</v>
      </c>
    </row>
    <row r="16" spans="1:28" x14ac:dyDescent="0.3">
      <c r="A16" s="89" t="str">
        <f>$A$1</f>
        <v>Junior Ladies 18 Years</v>
      </c>
      <c r="B16" s="89"/>
      <c r="C16" s="89"/>
      <c r="D16" s="89"/>
      <c r="E16" s="23"/>
      <c r="U16" s="3">
        <v>6</v>
      </c>
      <c r="V16" s="1">
        <v>53</v>
      </c>
      <c r="W16" s="1">
        <v>31</v>
      </c>
      <c r="X16" s="4">
        <v>20</v>
      </c>
    </row>
    <row r="17" spans="1:24" x14ac:dyDescent="0.3">
      <c r="A17" s="1" t="s">
        <v>26</v>
      </c>
      <c r="B17" s="56">
        <v>105</v>
      </c>
      <c r="C17" s="59" t="s">
        <v>166</v>
      </c>
      <c r="D17" s="57" t="s">
        <v>125</v>
      </c>
      <c r="E17" s="57"/>
      <c r="U17" s="3">
        <v>7</v>
      </c>
      <c r="V17" s="1">
        <v>50</v>
      </c>
      <c r="W17" s="1">
        <v>32</v>
      </c>
      <c r="X17" s="4">
        <v>19</v>
      </c>
    </row>
    <row r="18" spans="1:24" x14ac:dyDescent="0.3">
      <c r="A18" s="1" t="s">
        <v>27</v>
      </c>
      <c r="B18" s="56">
        <v>106</v>
      </c>
      <c r="C18" s="1" t="s">
        <v>59</v>
      </c>
      <c r="D18" s="57" t="s">
        <v>49</v>
      </c>
      <c r="E18" s="57"/>
      <c r="U18" s="3">
        <v>8</v>
      </c>
      <c r="V18" s="1">
        <v>47</v>
      </c>
      <c r="W18" s="1">
        <v>33</v>
      </c>
      <c r="X18" s="4">
        <v>18</v>
      </c>
    </row>
    <row r="19" spans="1:24" x14ac:dyDescent="0.3">
      <c r="B19" s="56"/>
      <c r="D19" s="57"/>
      <c r="E19" s="57"/>
      <c r="U19" s="3">
        <v>9</v>
      </c>
      <c r="V19" s="1">
        <v>45</v>
      </c>
      <c r="W19" s="1">
        <v>34</v>
      </c>
      <c r="X19" s="4">
        <v>17</v>
      </c>
    </row>
    <row r="20" spans="1:24" x14ac:dyDescent="0.3">
      <c r="B20"/>
      <c r="C20" s="54"/>
      <c r="D20"/>
      <c r="E20"/>
      <c r="U20" s="3">
        <v>10</v>
      </c>
      <c r="V20" s="1">
        <v>43</v>
      </c>
      <c r="W20" s="1">
        <v>35</v>
      </c>
      <c r="X20" s="4">
        <v>16</v>
      </c>
    </row>
    <row r="21" spans="1:24" x14ac:dyDescent="0.3">
      <c r="U21" s="3">
        <v>11</v>
      </c>
      <c r="V21" s="1">
        <v>41</v>
      </c>
      <c r="W21" s="1">
        <v>36</v>
      </c>
      <c r="X21" s="4">
        <v>15</v>
      </c>
    </row>
    <row r="22" spans="1:24" x14ac:dyDescent="0.3">
      <c r="A22" s="16" t="s">
        <v>30</v>
      </c>
      <c r="B22" s="14"/>
      <c r="C22" s="14"/>
      <c r="D22" s="14"/>
      <c r="E22" s="14"/>
      <c r="U22" s="3">
        <v>12</v>
      </c>
      <c r="V22" s="1">
        <v>39</v>
      </c>
      <c r="W22" s="1">
        <v>37</v>
      </c>
      <c r="X22" s="4">
        <v>14</v>
      </c>
    </row>
    <row r="23" spans="1:24" x14ac:dyDescent="0.3">
      <c r="A23" s="2" t="s">
        <v>31</v>
      </c>
      <c r="B23" s="14"/>
      <c r="C23" s="14"/>
      <c r="D23" s="14"/>
      <c r="E23" s="14"/>
      <c r="U23" s="3">
        <v>13</v>
      </c>
      <c r="V23" s="1">
        <v>38</v>
      </c>
      <c r="W23" s="1">
        <v>38</v>
      </c>
      <c r="X23" s="4">
        <v>13</v>
      </c>
    </row>
    <row r="24" spans="1:24" ht="18" x14ac:dyDescent="0.35">
      <c r="A24" s="90" t="str">
        <f>$A$1</f>
        <v>Junior Ladies 18 Years</v>
      </c>
      <c r="B24" s="90"/>
      <c r="C24" s="90"/>
      <c r="D24" s="90"/>
      <c r="E24" s="90"/>
      <c r="F24" s="90"/>
      <c r="U24" s="3">
        <v>14</v>
      </c>
      <c r="V24" s="1">
        <v>37</v>
      </c>
      <c r="W24" s="1">
        <v>39</v>
      </c>
      <c r="X24" s="4">
        <v>12</v>
      </c>
    </row>
    <row r="25" spans="1:24" ht="18" x14ac:dyDescent="0.35">
      <c r="A25" s="49" t="s">
        <v>27</v>
      </c>
      <c r="B25" s="60">
        <v>106</v>
      </c>
      <c r="C25" s="49" t="s">
        <v>59</v>
      </c>
      <c r="D25" s="62" t="s">
        <v>49</v>
      </c>
      <c r="E25" s="62"/>
      <c r="F25" s="48" t="s">
        <v>32</v>
      </c>
      <c r="H25" s="36"/>
      <c r="I25" s="35"/>
      <c r="K25" s="15"/>
      <c r="L25" s="15"/>
      <c r="P25"/>
      <c r="U25" s="3">
        <v>15</v>
      </c>
      <c r="V25" s="1">
        <v>36</v>
      </c>
      <c r="W25" s="1">
        <v>40</v>
      </c>
      <c r="X25" s="4">
        <v>11</v>
      </c>
    </row>
    <row r="26" spans="1:24" ht="18" x14ac:dyDescent="0.35">
      <c r="A26" s="49"/>
      <c r="B26" s="52"/>
      <c r="C26" s="51"/>
      <c r="D26" s="51"/>
      <c r="E26" s="51"/>
      <c r="F26" s="49"/>
      <c r="H26" s="36"/>
      <c r="I26" s="35"/>
      <c r="J26" s="35"/>
      <c r="P26"/>
      <c r="U26" s="3">
        <v>16</v>
      </c>
      <c r="V26" s="1">
        <v>35</v>
      </c>
      <c r="W26" s="1">
        <v>41</v>
      </c>
      <c r="X26" s="4">
        <v>10</v>
      </c>
    </row>
    <row r="27" spans="1:24" ht="18" x14ac:dyDescent="0.35">
      <c r="A27" s="48" t="s">
        <v>139</v>
      </c>
      <c r="B27" s="49"/>
      <c r="C27" s="49"/>
      <c r="D27" s="49"/>
      <c r="E27" s="49"/>
      <c r="F27" s="49"/>
      <c r="H27" s="36"/>
      <c r="I27" s="35"/>
      <c r="J27" s="35"/>
      <c r="P27"/>
      <c r="U27" s="3">
        <v>17</v>
      </c>
      <c r="V27" s="1">
        <v>34</v>
      </c>
      <c r="W27" s="1">
        <v>42</v>
      </c>
      <c r="X27" s="4">
        <v>9</v>
      </c>
    </row>
    <row r="28" spans="1:24" ht="18" x14ac:dyDescent="0.35">
      <c r="A28" s="49"/>
      <c r="B28" s="60">
        <v>105</v>
      </c>
      <c r="C28" s="64" t="s">
        <v>166</v>
      </c>
      <c r="D28" s="62" t="s">
        <v>125</v>
      </c>
      <c r="E28" s="62"/>
      <c r="F28" s="48" t="s">
        <v>32</v>
      </c>
      <c r="H28" s="36"/>
      <c r="I28" s="35"/>
      <c r="J28" s="35"/>
      <c r="P28"/>
      <c r="U28" s="3">
        <v>18</v>
      </c>
      <c r="V28" s="1">
        <v>33</v>
      </c>
      <c r="W28" s="1">
        <v>43</v>
      </c>
      <c r="X28" s="4">
        <v>8</v>
      </c>
    </row>
    <row r="29" spans="1:24" ht="18" x14ac:dyDescent="0.35">
      <c r="A29" s="49"/>
      <c r="B29" s="49"/>
      <c r="C29" s="49"/>
      <c r="D29" s="49"/>
      <c r="E29" s="49"/>
      <c r="F29" s="49"/>
      <c r="H29" s="36"/>
      <c r="I29" s="35"/>
      <c r="J29" s="35"/>
      <c r="P29"/>
      <c r="U29" s="3">
        <v>19</v>
      </c>
      <c r="V29" s="1">
        <v>32</v>
      </c>
      <c r="W29" s="1">
        <v>44</v>
      </c>
      <c r="X29" s="4">
        <v>7</v>
      </c>
    </row>
    <row r="30" spans="1:24" ht="18" x14ac:dyDescent="0.35">
      <c r="A30" s="48" t="s">
        <v>85</v>
      </c>
      <c r="B30" s="49"/>
      <c r="C30" s="49"/>
      <c r="D30" s="49"/>
      <c r="E30" s="49"/>
      <c r="F30" s="49"/>
      <c r="H30" s="36"/>
      <c r="I30" s="35"/>
      <c r="J30" s="35"/>
      <c r="Q30"/>
      <c r="U30" s="3">
        <v>20</v>
      </c>
      <c r="V30" s="1">
        <v>31</v>
      </c>
      <c r="W30" s="1">
        <v>45</v>
      </c>
      <c r="X30" s="4">
        <v>6</v>
      </c>
    </row>
    <row r="31" spans="1:24" ht="21" x14ac:dyDescent="0.35">
      <c r="A31" s="53"/>
      <c r="B31" s="76" t="s">
        <v>74</v>
      </c>
      <c r="C31" s="49"/>
      <c r="D31" s="49"/>
      <c r="E31" s="49"/>
      <c r="F31" s="49"/>
      <c r="U31" s="3">
        <v>21</v>
      </c>
      <c r="V31" s="1">
        <v>30</v>
      </c>
      <c r="W31" s="1">
        <v>46</v>
      </c>
      <c r="X31" s="4">
        <v>5</v>
      </c>
    </row>
    <row r="32" spans="1:24" ht="21" x14ac:dyDescent="0.35">
      <c r="A32" s="49"/>
      <c r="B32" s="76" t="s">
        <v>106</v>
      </c>
      <c r="C32" s="49"/>
      <c r="D32" s="49"/>
      <c r="E32" s="49"/>
      <c r="F32" s="49"/>
      <c r="U32" s="3">
        <v>22</v>
      </c>
      <c r="V32" s="1">
        <v>29</v>
      </c>
      <c r="W32" s="1">
        <v>47</v>
      </c>
      <c r="X32" s="4">
        <v>4</v>
      </c>
    </row>
    <row r="33" spans="1:24" ht="21" x14ac:dyDescent="0.35">
      <c r="A33" s="49"/>
      <c r="B33" s="76" t="s">
        <v>95</v>
      </c>
      <c r="C33" s="49"/>
      <c r="D33" s="49"/>
      <c r="E33" s="49"/>
      <c r="F33" s="49"/>
      <c r="U33" s="3">
        <v>23</v>
      </c>
      <c r="V33" s="1">
        <v>28</v>
      </c>
      <c r="W33" s="1">
        <v>48</v>
      </c>
      <c r="X33" s="4">
        <v>3</v>
      </c>
    </row>
    <row r="34" spans="1:24" ht="18" x14ac:dyDescent="0.35">
      <c r="A34" s="49"/>
      <c r="B34" s="49"/>
      <c r="C34" s="49"/>
      <c r="D34" s="49"/>
      <c r="E34" s="49"/>
      <c r="F34" s="49"/>
      <c r="U34" s="3">
        <v>24</v>
      </c>
      <c r="V34" s="1">
        <v>27</v>
      </c>
      <c r="W34" s="1">
        <v>49</v>
      </c>
      <c r="X34" s="4">
        <v>2</v>
      </c>
    </row>
    <row r="35" spans="1:24" ht="18.600000000000001" thickBot="1" x14ac:dyDescent="0.4">
      <c r="A35" s="49"/>
      <c r="B35" s="48" t="s">
        <v>32</v>
      </c>
      <c r="C35" s="48" t="s">
        <v>33</v>
      </c>
      <c r="D35" s="49"/>
      <c r="E35" s="49"/>
      <c r="F35" s="49"/>
      <c r="U35" s="5">
        <v>25</v>
      </c>
      <c r="V35" s="6">
        <v>26</v>
      </c>
      <c r="W35" s="6">
        <v>50</v>
      </c>
      <c r="X35" s="7">
        <v>1</v>
      </c>
    </row>
  </sheetData>
  <autoFilter ref="B10:J12" xr:uid="{D004B05E-DEEB-4C36-BFF5-5D5E52537225}">
    <sortState xmlns:xlrd2="http://schemas.microsoft.com/office/spreadsheetml/2017/richdata2" ref="B11:J12">
      <sortCondition ref="J10:J12"/>
    </sortState>
  </autoFilter>
  <mergeCells count="11">
    <mergeCell ref="AA3:AB3"/>
    <mergeCell ref="A9:C9"/>
    <mergeCell ref="U9:X9"/>
    <mergeCell ref="A16:D16"/>
    <mergeCell ref="A24:F24"/>
    <mergeCell ref="F2:K2"/>
    <mergeCell ref="M2:R2"/>
    <mergeCell ref="T2:Y2"/>
    <mergeCell ref="F3:K3"/>
    <mergeCell ref="M3:R3"/>
    <mergeCell ref="T3:Y3"/>
  </mergeCells>
  <conditionalFormatting sqref="I5:J6">
    <cfRule type="duplicateValues" dxfId="16" priority="1"/>
  </conditionalFormatting>
  <conditionalFormatting sqref="I11:J12">
    <cfRule type="duplicateValues" dxfId="15" priority="4"/>
  </conditionalFormatting>
  <conditionalFormatting sqref="P5:Q6">
    <cfRule type="duplicateValues" dxfId="14" priority="2"/>
  </conditionalFormatting>
  <conditionalFormatting sqref="W5:X6">
    <cfRule type="duplicateValues" dxfId="13" priority="3"/>
  </conditionalFormatting>
  <printOptions gridLines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&amp;C2022 WA STATE SOLO CHAMPIONSHIP</oddHeader>
  </headerFooter>
  <colBreaks count="2" manualBreakCount="2">
    <brk id="12" max="1048575" man="1"/>
    <brk id="19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2A9DD-CB77-4B46-98E5-163581DCA400}">
  <sheetPr>
    <tabColor theme="7" tint="0.79998168889431442"/>
    <pageSetUpPr fitToPage="1"/>
  </sheetPr>
  <dimension ref="A1:AB35"/>
  <sheetViews>
    <sheetView zoomScale="80" zoomScaleNormal="80" workbookViewId="0">
      <pane xSplit="4" ySplit="4" topLeftCell="E13" activePane="bottomRight" state="frozen"/>
      <selection sqref="A1:X12"/>
      <selection pane="topRight" sqref="A1:X12"/>
      <selection pane="bottomLeft" sqref="A1:X12"/>
      <selection pane="bottomRight" activeCell="B31" sqref="B31:B33"/>
    </sheetView>
  </sheetViews>
  <sheetFormatPr defaultColWidth="9.109375" defaultRowHeight="14.4" outlineLevelCol="1" x14ac:dyDescent="0.3"/>
  <cols>
    <col min="1" max="1" width="4.88671875" style="1" customWidth="1"/>
    <col min="2" max="2" width="5.6640625" style="1" bestFit="1" customWidth="1"/>
    <col min="3" max="3" width="19.5546875" style="1" customWidth="1" outlineLevel="1"/>
    <col min="4" max="4" width="28.6640625" style="1" customWidth="1" outlineLevel="1"/>
    <col min="5" max="5" width="2.44140625" style="1" customWidth="1"/>
    <col min="6" max="6" width="11.109375" style="1" customWidth="1" outlineLevel="1"/>
    <col min="7" max="7" width="10.44140625" style="1" customWidth="1" outlineLevel="1"/>
    <col min="8" max="8" width="12.109375" style="1" customWidth="1" outlineLevel="1"/>
    <col min="9" max="9" width="7.109375" style="1" customWidth="1" outlineLevel="1"/>
    <col min="10" max="10" width="8.33203125" style="1" customWidth="1" outlineLevel="1"/>
    <col min="11" max="11" width="9" style="1" customWidth="1" outlineLevel="1"/>
    <col min="12" max="12" width="2.6640625" style="1" customWidth="1"/>
    <col min="13" max="13" width="11.109375" style="1" customWidth="1" outlineLevel="1"/>
    <col min="14" max="14" width="10.44140625" style="1" customWidth="1" outlineLevel="1"/>
    <col min="15" max="15" width="10.5546875" style="1" customWidth="1" outlineLevel="1"/>
    <col min="16" max="16" width="6" style="1" customWidth="1" outlineLevel="1"/>
    <col min="17" max="17" width="8.33203125" style="1" customWidth="1" outlineLevel="1"/>
    <col min="18" max="18" width="9" style="1" customWidth="1" outlineLevel="1"/>
    <col min="19" max="19" width="2.6640625" style="1" customWidth="1"/>
    <col min="20" max="20" width="11.109375" style="1" customWidth="1" outlineLevel="1"/>
    <col min="21" max="21" width="10.44140625" style="1" customWidth="1" outlineLevel="1"/>
    <col min="22" max="22" width="10.5546875" style="1" customWidth="1" outlineLevel="1"/>
    <col min="23" max="23" width="6" style="1" customWidth="1" outlineLevel="1"/>
    <col min="24" max="24" width="8.33203125" style="1" customWidth="1" outlineLevel="1"/>
    <col min="25" max="25" width="9" style="1" customWidth="1" outlineLevel="1"/>
    <col min="26" max="26" width="2.6640625" style="1" customWidth="1"/>
    <col min="27" max="27" width="5.88671875" style="1" customWidth="1" collapsed="1"/>
    <col min="28" max="28" width="5.88671875" style="1" bestFit="1" customWidth="1"/>
    <col min="29" max="16384" width="9.109375" style="1"/>
  </cols>
  <sheetData>
    <row r="1" spans="1:28" ht="16.2" thickBot="1" x14ac:dyDescent="0.35">
      <c r="A1" s="67" t="s">
        <v>92</v>
      </c>
      <c r="B1" s="2"/>
      <c r="C1" s="2"/>
      <c r="E1" s="2"/>
      <c r="F1" s="2"/>
      <c r="H1" s="2"/>
      <c r="M1" s="2"/>
      <c r="O1" s="2"/>
      <c r="T1" s="2"/>
      <c r="V1" s="2"/>
    </row>
    <row r="2" spans="1:28" ht="15" thickBot="1" x14ac:dyDescent="0.35">
      <c r="A2" s="2"/>
      <c r="F2" s="79" t="str">
        <f>VLOOKUP(F3,Judges!$B$5:$C$7,2,FALSE)</f>
        <v>Clare McNeill-Arnall ADCRG</v>
      </c>
      <c r="G2" s="80"/>
      <c r="H2" s="80"/>
      <c r="I2" s="80"/>
      <c r="J2" s="80"/>
      <c r="K2" s="81"/>
      <c r="L2" s="65"/>
      <c r="M2" s="79" t="str">
        <f>VLOOKUP(M3,Judges!$B$5:$C$7,2,FALSE)</f>
        <v>Chris Carswell ADCRG</v>
      </c>
      <c r="N2" s="80"/>
      <c r="O2" s="80"/>
      <c r="P2" s="80"/>
      <c r="Q2" s="80"/>
      <c r="R2" s="81"/>
      <c r="S2" s="65"/>
      <c r="T2" s="79" t="str">
        <f>VLOOKUP(T3,Judges!$B$5:$C$7,2,FALSE)</f>
        <v>Helan Green ADCRG</v>
      </c>
      <c r="U2" s="80"/>
      <c r="V2" s="80"/>
      <c r="W2" s="80"/>
      <c r="X2" s="80"/>
      <c r="Y2" s="81"/>
    </row>
    <row r="3" spans="1:28" s="2" customFormat="1" x14ac:dyDescent="0.3">
      <c r="A3" s="24"/>
      <c r="B3" s="24" t="s">
        <v>1</v>
      </c>
      <c r="C3" s="24" t="s">
        <v>2</v>
      </c>
      <c r="D3" s="24" t="s">
        <v>3</v>
      </c>
      <c r="E3" s="24"/>
      <c r="F3" s="82" t="s">
        <v>4</v>
      </c>
      <c r="G3" s="83"/>
      <c r="H3" s="83"/>
      <c r="I3" s="83"/>
      <c r="J3" s="83"/>
      <c r="K3" s="84"/>
      <c r="L3" s="65"/>
      <c r="M3" s="82" t="s">
        <v>5</v>
      </c>
      <c r="N3" s="83"/>
      <c r="O3" s="83"/>
      <c r="P3" s="83"/>
      <c r="Q3" s="83"/>
      <c r="R3" s="84"/>
      <c r="S3" s="65"/>
      <c r="T3" s="82" t="s">
        <v>6</v>
      </c>
      <c r="U3" s="83"/>
      <c r="V3" s="83"/>
      <c r="W3" s="83"/>
      <c r="X3" s="83"/>
      <c r="Y3" s="83"/>
      <c r="Z3" s="65"/>
      <c r="AA3" s="82" t="s">
        <v>7</v>
      </c>
      <c r="AB3" s="84"/>
    </row>
    <row r="4" spans="1:28" s="2" customFormat="1" x14ac:dyDescent="0.3">
      <c r="A4" s="24"/>
      <c r="B4" s="24"/>
      <c r="C4" s="24"/>
      <c r="D4" s="24"/>
      <c r="E4" s="24"/>
      <c r="F4" s="25" t="s">
        <v>8</v>
      </c>
      <c r="G4" s="23" t="s">
        <v>9</v>
      </c>
      <c r="H4" s="23" t="s">
        <v>10</v>
      </c>
      <c r="I4" s="23" t="s">
        <v>7</v>
      </c>
      <c r="J4" s="23" t="s">
        <v>11</v>
      </c>
      <c r="K4" s="26" t="s">
        <v>12</v>
      </c>
      <c r="L4" s="65"/>
      <c r="M4" s="25" t="s">
        <v>8</v>
      </c>
      <c r="N4" s="23" t="s">
        <v>9</v>
      </c>
      <c r="O4" s="23" t="s">
        <v>10</v>
      </c>
      <c r="P4" s="23" t="s">
        <v>7</v>
      </c>
      <c r="Q4" s="23" t="s">
        <v>13</v>
      </c>
      <c r="R4" s="26" t="s">
        <v>14</v>
      </c>
      <c r="S4" s="65"/>
      <c r="T4" s="25" t="s">
        <v>8</v>
      </c>
      <c r="U4" s="23" t="s">
        <v>9</v>
      </c>
      <c r="V4" s="23" t="s">
        <v>10</v>
      </c>
      <c r="W4" s="23" t="s">
        <v>7</v>
      </c>
      <c r="X4" s="23" t="s">
        <v>15</v>
      </c>
      <c r="Y4" s="23" t="s">
        <v>16</v>
      </c>
      <c r="Z4" s="65"/>
      <c r="AA4" s="25" t="s">
        <v>17</v>
      </c>
      <c r="AB4" s="26" t="s">
        <v>18</v>
      </c>
    </row>
    <row r="5" spans="1:28" x14ac:dyDescent="0.3">
      <c r="B5" s="56">
        <v>265</v>
      </c>
      <c r="C5" s="59" t="s">
        <v>167</v>
      </c>
      <c r="D5" s="57" t="s">
        <v>125</v>
      </c>
      <c r="E5" s="57"/>
      <c r="F5" s="3">
        <v>88</v>
      </c>
      <c r="G5" s="1">
        <v>88</v>
      </c>
      <c r="H5" s="1">
        <v>84</v>
      </c>
      <c r="I5" s="30">
        <f t="shared" ref="I5:I6" si="0">SUM(F5:H5)</f>
        <v>260</v>
      </c>
      <c r="J5" s="1">
        <f>RANK(I5,$I$5:$I$6)</f>
        <v>1</v>
      </c>
      <c r="K5" s="4">
        <f>VLOOKUP(J5,'Points System'!$A$3:$B$53,2,FALSE)</f>
        <v>100</v>
      </c>
      <c r="L5" s="66"/>
      <c r="M5" s="3">
        <v>85</v>
      </c>
      <c r="N5" s="1">
        <v>84</v>
      </c>
      <c r="O5" s="1">
        <v>85</v>
      </c>
      <c r="P5" s="30">
        <f t="shared" ref="P5:P6" si="1">SUM(M5:O5)</f>
        <v>254</v>
      </c>
      <c r="Q5" s="1">
        <f>RANK(P5,$P$5:$P$6)</f>
        <v>1</v>
      </c>
      <c r="R5" s="4">
        <f>VLOOKUP(Q5,'Points System'!$A$3:$B$53,2,FALSE)</f>
        <v>100</v>
      </c>
      <c r="S5" s="66"/>
      <c r="T5" s="3">
        <v>88</v>
      </c>
      <c r="U5" s="1">
        <v>89.5</v>
      </c>
      <c r="V5" s="1">
        <v>90</v>
      </c>
      <c r="W5" s="30">
        <f t="shared" ref="W5:W6" si="2">SUM(T5:V5)</f>
        <v>267.5</v>
      </c>
      <c r="X5" s="1">
        <f>RANK(W5,$W$5:$W$6)</f>
        <v>1</v>
      </c>
      <c r="Y5" s="4">
        <f>VLOOKUP(X5,'Points System'!$A$3:$B$53,2,FALSE)</f>
        <v>100</v>
      </c>
      <c r="Z5" s="65"/>
      <c r="AA5" s="3">
        <f>K5+R5+Y5</f>
        <v>300</v>
      </c>
      <c r="AB5" s="4">
        <f>RANK(AA5,$AA$5:$AA$6)</f>
        <v>1</v>
      </c>
    </row>
    <row r="6" spans="1:28" ht="15" thickBot="1" x14ac:dyDescent="0.35">
      <c r="B6" s="56">
        <v>266</v>
      </c>
      <c r="C6" s="27" t="s">
        <v>60</v>
      </c>
      <c r="D6" s="57" t="s">
        <v>47</v>
      </c>
      <c r="E6" s="57"/>
      <c r="F6" s="5">
        <v>86</v>
      </c>
      <c r="G6" s="6">
        <v>86</v>
      </c>
      <c r="H6" s="6">
        <v>82</v>
      </c>
      <c r="I6" s="42">
        <f t="shared" si="0"/>
        <v>254</v>
      </c>
      <c r="J6" s="6">
        <f>RANK(I6,$I$5:$I$6)</f>
        <v>2</v>
      </c>
      <c r="K6" s="7">
        <f>VLOOKUP(J6,'Points System'!$A$3:$B$53,2,FALSE)</f>
        <v>75</v>
      </c>
      <c r="L6" s="66"/>
      <c r="M6" s="5">
        <v>84</v>
      </c>
      <c r="N6" s="6">
        <v>85</v>
      </c>
      <c r="O6" s="6">
        <v>84</v>
      </c>
      <c r="P6" s="42">
        <f t="shared" si="1"/>
        <v>253</v>
      </c>
      <c r="Q6" s="6">
        <f>RANK(P6,$P$5:$P$6)</f>
        <v>2</v>
      </c>
      <c r="R6" s="7">
        <f>VLOOKUP(Q6,'Points System'!$A$3:$B$53,2,FALSE)</f>
        <v>75</v>
      </c>
      <c r="S6" s="66"/>
      <c r="T6" s="5">
        <v>87.5</v>
      </c>
      <c r="U6" s="6">
        <v>89</v>
      </c>
      <c r="V6" s="6">
        <v>88</v>
      </c>
      <c r="W6" s="42">
        <f t="shared" si="2"/>
        <v>264.5</v>
      </c>
      <c r="X6" s="6">
        <f>RANK(W6,$W$5:$W$6)</f>
        <v>2</v>
      </c>
      <c r="Y6" s="7">
        <f>VLOOKUP(X6,'Points System'!$A$3:$B$53,2,FALSE)</f>
        <v>75</v>
      </c>
      <c r="Z6" s="66"/>
      <c r="AA6" s="5">
        <f>K6+R6+Y6</f>
        <v>225</v>
      </c>
      <c r="AB6" s="7">
        <f>RANK(AA6,$AA$5:$AA$6)</f>
        <v>2</v>
      </c>
    </row>
    <row r="8" spans="1:28" ht="15" thickBot="1" x14ac:dyDescent="0.35"/>
    <row r="9" spans="1:28" x14ac:dyDescent="0.3">
      <c r="A9" s="85" t="s">
        <v>20</v>
      </c>
      <c r="B9" s="85"/>
      <c r="C9" s="85"/>
      <c r="D9" s="22"/>
      <c r="E9" s="22"/>
      <c r="F9" s="22"/>
      <c r="G9" s="22"/>
      <c r="H9" s="22"/>
      <c r="I9" s="22"/>
      <c r="J9" s="22"/>
      <c r="M9" s="8"/>
      <c r="U9" s="86" t="s">
        <v>21</v>
      </c>
      <c r="V9" s="87"/>
      <c r="W9" s="87"/>
      <c r="X9" s="88"/>
    </row>
    <row r="10" spans="1:28" x14ac:dyDescent="0.3">
      <c r="A10" s="22"/>
      <c r="B10" s="22" t="s">
        <v>1</v>
      </c>
      <c r="C10" s="22" t="s">
        <v>22</v>
      </c>
      <c r="D10" s="22" t="s">
        <v>3</v>
      </c>
      <c r="E10" s="22"/>
      <c r="F10" s="22" t="s">
        <v>4</v>
      </c>
      <c r="G10" s="22" t="s">
        <v>5</v>
      </c>
      <c r="H10" s="22" t="s">
        <v>6</v>
      </c>
      <c r="I10" s="22" t="s">
        <v>7</v>
      </c>
      <c r="J10" s="22" t="s">
        <v>18</v>
      </c>
      <c r="M10" s="8" t="s">
        <v>23</v>
      </c>
      <c r="U10" s="9" t="s">
        <v>18</v>
      </c>
      <c r="V10" s="29" t="s">
        <v>24</v>
      </c>
      <c r="W10" s="29" t="s">
        <v>18</v>
      </c>
      <c r="X10" s="10" t="s">
        <v>24</v>
      </c>
      <c r="Y10" s="11"/>
      <c r="Z10" s="11"/>
    </row>
    <row r="11" spans="1:28" x14ac:dyDescent="0.3">
      <c r="A11" s="1">
        <v>1</v>
      </c>
      <c r="B11" s="56">
        <v>265</v>
      </c>
      <c r="C11" s="59" t="s">
        <v>167</v>
      </c>
      <c r="D11" s="57" t="s">
        <v>125</v>
      </c>
      <c r="E11" s="57"/>
      <c r="F11" s="1">
        <f>VLOOKUP($C11,$C$5:$AB$6,9,FALSE)</f>
        <v>100</v>
      </c>
      <c r="G11" s="1">
        <f>VLOOKUP($C11,$C$5:$AB$6,16,FALSE)</f>
        <v>100</v>
      </c>
      <c r="H11" s="1">
        <f>VLOOKUP($C11,$C$5:$AB$6,23,FALSE)</f>
        <v>100</v>
      </c>
      <c r="I11" s="30">
        <f t="shared" ref="I11:I12" si="3">SUM(F11:H11)</f>
        <v>300</v>
      </c>
      <c r="J11" s="1">
        <f>RANK(I11,$I$11:$I$12)</f>
        <v>1</v>
      </c>
      <c r="M11" s="46">
        <f>I11-(VLOOKUP($C11,$C$5:$AB$6,25,FALSE))</f>
        <v>0</v>
      </c>
      <c r="U11" s="3">
        <v>1</v>
      </c>
      <c r="V11" s="1">
        <v>100</v>
      </c>
      <c r="W11" s="1">
        <v>26</v>
      </c>
      <c r="X11" s="4">
        <v>25</v>
      </c>
    </row>
    <row r="12" spans="1:28" x14ac:dyDescent="0.3">
      <c r="A12" s="1">
        <v>2</v>
      </c>
      <c r="B12" s="56">
        <v>266</v>
      </c>
      <c r="C12" s="1" t="s">
        <v>60</v>
      </c>
      <c r="D12" s="57" t="s">
        <v>47</v>
      </c>
      <c r="E12" s="57"/>
      <c r="F12" s="1">
        <f>VLOOKUP($C12,$C$5:$AB$6,9,FALSE)</f>
        <v>75</v>
      </c>
      <c r="G12" s="1">
        <f>VLOOKUP($C12,$C$5:$AB$6,16,FALSE)</f>
        <v>75</v>
      </c>
      <c r="H12" s="1">
        <f>VLOOKUP($C12,$C$5:$AB$6,23,FALSE)</f>
        <v>75</v>
      </c>
      <c r="I12" s="30">
        <f t="shared" si="3"/>
        <v>225</v>
      </c>
      <c r="J12" s="1">
        <f>RANK(I12,$I$11:$I$12)</f>
        <v>2</v>
      </c>
      <c r="M12" s="46">
        <f>I12-(VLOOKUP($C12,$C$5:$AB$6,25,FALSE))</f>
        <v>0</v>
      </c>
      <c r="U12" s="3">
        <v>2</v>
      </c>
      <c r="V12" s="1">
        <v>75</v>
      </c>
      <c r="W12" s="1">
        <v>27</v>
      </c>
      <c r="X12" s="4">
        <v>24</v>
      </c>
    </row>
    <row r="13" spans="1:28" x14ac:dyDescent="0.3">
      <c r="U13" s="3">
        <v>3</v>
      </c>
      <c r="V13" s="1">
        <v>65</v>
      </c>
      <c r="W13" s="1">
        <v>28</v>
      </c>
      <c r="X13" s="4">
        <v>23</v>
      </c>
    </row>
    <row r="14" spans="1:28" x14ac:dyDescent="0.3">
      <c r="A14" s="12" t="s">
        <v>25</v>
      </c>
      <c r="B14" s="12"/>
      <c r="C14" s="13">
        <v>2</v>
      </c>
      <c r="D14" s="12"/>
      <c r="E14" s="12"/>
      <c r="F14" s="12"/>
      <c r="U14" s="3">
        <v>4</v>
      </c>
      <c r="V14" s="1">
        <v>60</v>
      </c>
      <c r="W14" s="1">
        <v>29</v>
      </c>
      <c r="X14" s="4">
        <v>22</v>
      </c>
    </row>
    <row r="15" spans="1:28" x14ac:dyDescent="0.3">
      <c r="G15" s="28"/>
      <c r="U15" s="3">
        <v>5</v>
      </c>
      <c r="V15" s="1">
        <v>56</v>
      </c>
      <c r="W15" s="1">
        <v>30</v>
      </c>
      <c r="X15" s="4">
        <v>21</v>
      </c>
    </row>
    <row r="16" spans="1:28" x14ac:dyDescent="0.3">
      <c r="A16" s="89" t="str">
        <f>$A$1</f>
        <v>Ladies 19 Years</v>
      </c>
      <c r="B16" s="89"/>
      <c r="C16" s="89"/>
      <c r="D16" s="89"/>
      <c r="E16" s="23"/>
      <c r="U16" s="3">
        <v>6</v>
      </c>
      <c r="V16" s="1">
        <v>53</v>
      </c>
      <c r="W16" s="1">
        <v>31</v>
      </c>
      <c r="X16" s="4">
        <v>20</v>
      </c>
    </row>
    <row r="17" spans="1:24" x14ac:dyDescent="0.3">
      <c r="A17" s="1" t="s">
        <v>26</v>
      </c>
      <c r="B17" s="56">
        <v>265</v>
      </c>
      <c r="C17" s="59" t="s">
        <v>167</v>
      </c>
      <c r="D17" s="57" t="s">
        <v>125</v>
      </c>
      <c r="E17" s="57"/>
      <c r="U17" s="3">
        <v>7</v>
      </c>
      <c r="V17" s="1">
        <v>50</v>
      </c>
      <c r="W17" s="1">
        <v>32</v>
      </c>
      <c r="X17" s="4">
        <v>19</v>
      </c>
    </row>
    <row r="18" spans="1:24" x14ac:dyDescent="0.3">
      <c r="A18" s="1" t="s">
        <v>27</v>
      </c>
      <c r="B18" s="56">
        <v>266</v>
      </c>
      <c r="C18" s="1" t="s">
        <v>60</v>
      </c>
      <c r="D18" s="57" t="s">
        <v>47</v>
      </c>
      <c r="E18" s="57"/>
      <c r="U18" s="3">
        <v>8</v>
      </c>
      <c r="V18" s="1">
        <v>47</v>
      </c>
      <c r="W18" s="1">
        <v>33</v>
      </c>
      <c r="X18" s="4">
        <v>18</v>
      </c>
    </row>
    <row r="19" spans="1:24" x14ac:dyDescent="0.3">
      <c r="B19" s="56"/>
      <c r="D19" s="57"/>
      <c r="E19" s="57"/>
      <c r="U19" s="3">
        <v>9</v>
      </c>
      <c r="V19" s="1">
        <v>45</v>
      </c>
      <c r="W19" s="1">
        <v>34</v>
      </c>
      <c r="X19" s="4">
        <v>17</v>
      </c>
    </row>
    <row r="20" spans="1:24" x14ac:dyDescent="0.3">
      <c r="B20"/>
      <c r="C20" s="54"/>
      <c r="D20"/>
      <c r="E20"/>
      <c r="U20" s="3">
        <v>10</v>
      </c>
      <c r="V20" s="1">
        <v>43</v>
      </c>
      <c r="W20" s="1">
        <v>35</v>
      </c>
      <c r="X20" s="4">
        <v>16</v>
      </c>
    </row>
    <row r="21" spans="1:24" x14ac:dyDescent="0.3">
      <c r="U21" s="3">
        <v>11</v>
      </c>
      <c r="V21" s="1">
        <v>41</v>
      </c>
      <c r="W21" s="1">
        <v>36</v>
      </c>
      <c r="X21" s="4">
        <v>15</v>
      </c>
    </row>
    <row r="22" spans="1:24" x14ac:dyDescent="0.3">
      <c r="A22" s="16" t="s">
        <v>30</v>
      </c>
      <c r="B22" s="14"/>
      <c r="C22" s="14"/>
      <c r="D22" s="14"/>
      <c r="E22" s="14"/>
      <c r="U22" s="3">
        <v>12</v>
      </c>
      <c r="V22" s="1">
        <v>39</v>
      </c>
      <c r="W22" s="1">
        <v>37</v>
      </c>
      <c r="X22" s="4">
        <v>14</v>
      </c>
    </row>
    <row r="23" spans="1:24" x14ac:dyDescent="0.3">
      <c r="A23" s="2" t="s">
        <v>31</v>
      </c>
      <c r="B23" s="14"/>
      <c r="C23" s="14"/>
      <c r="D23" s="14"/>
      <c r="E23" s="14"/>
      <c r="U23" s="3">
        <v>13</v>
      </c>
      <c r="V23" s="1">
        <v>38</v>
      </c>
      <c r="W23" s="1">
        <v>38</v>
      </c>
      <c r="X23" s="4">
        <v>13</v>
      </c>
    </row>
    <row r="24" spans="1:24" ht="18" x14ac:dyDescent="0.35">
      <c r="A24" s="90" t="str">
        <f>$A$1</f>
        <v>Ladies 19 Years</v>
      </c>
      <c r="B24" s="90"/>
      <c r="C24" s="90"/>
      <c r="D24" s="90"/>
      <c r="E24" s="90"/>
      <c r="F24" s="90"/>
      <c r="U24" s="3">
        <v>14</v>
      </c>
      <c r="V24" s="1">
        <v>37</v>
      </c>
      <c r="W24" s="1">
        <v>39</v>
      </c>
      <c r="X24" s="4">
        <v>12</v>
      </c>
    </row>
    <row r="25" spans="1:24" ht="18" x14ac:dyDescent="0.35">
      <c r="A25" s="49" t="s">
        <v>27</v>
      </c>
      <c r="B25" s="60">
        <v>266</v>
      </c>
      <c r="C25" s="49" t="s">
        <v>60</v>
      </c>
      <c r="D25" s="62" t="s">
        <v>47</v>
      </c>
      <c r="E25" s="62"/>
      <c r="F25" s="48" t="s">
        <v>32</v>
      </c>
      <c r="H25" s="36"/>
      <c r="I25" s="35"/>
      <c r="K25" s="15"/>
      <c r="L25" s="15"/>
      <c r="P25"/>
      <c r="U25" s="3">
        <v>15</v>
      </c>
      <c r="V25" s="1">
        <v>36</v>
      </c>
      <c r="W25" s="1">
        <v>40</v>
      </c>
      <c r="X25" s="4">
        <v>11</v>
      </c>
    </row>
    <row r="26" spans="1:24" ht="18" x14ac:dyDescent="0.35">
      <c r="A26" s="49"/>
      <c r="B26" s="52"/>
      <c r="C26" s="51"/>
      <c r="D26" s="51"/>
      <c r="E26" s="51"/>
      <c r="F26" s="49"/>
      <c r="H26" s="36"/>
      <c r="I26" s="35"/>
      <c r="J26" s="35"/>
      <c r="P26"/>
      <c r="U26" s="3">
        <v>16</v>
      </c>
      <c r="V26" s="1">
        <v>35</v>
      </c>
      <c r="W26" s="1">
        <v>41</v>
      </c>
      <c r="X26" s="4">
        <v>10</v>
      </c>
    </row>
    <row r="27" spans="1:24" ht="18" x14ac:dyDescent="0.35">
      <c r="A27" s="48" t="s">
        <v>139</v>
      </c>
      <c r="B27" s="49"/>
      <c r="C27" s="49"/>
      <c r="D27" s="49"/>
      <c r="E27" s="49"/>
      <c r="F27" s="49"/>
      <c r="H27" s="36"/>
      <c r="I27" s="35"/>
      <c r="J27" s="35"/>
      <c r="P27"/>
      <c r="U27" s="3">
        <v>17</v>
      </c>
      <c r="V27" s="1">
        <v>34</v>
      </c>
      <c r="W27" s="1">
        <v>42</v>
      </c>
      <c r="X27" s="4">
        <v>9</v>
      </c>
    </row>
    <row r="28" spans="1:24" ht="18" x14ac:dyDescent="0.35">
      <c r="A28" s="49"/>
      <c r="B28" s="60">
        <v>265</v>
      </c>
      <c r="C28" s="64" t="s">
        <v>167</v>
      </c>
      <c r="D28" s="62" t="s">
        <v>125</v>
      </c>
      <c r="E28" s="62"/>
      <c r="F28" s="48" t="s">
        <v>32</v>
      </c>
      <c r="H28" s="36"/>
      <c r="I28" s="35"/>
      <c r="J28" s="35"/>
      <c r="P28"/>
      <c r="U28" s="3">
        <v>18</v>
      </c>
      <c r="V28" s="1">
        <v>33</v>
      </c>
      <c r="W28" s="1">
        <v>43</v>
      </c>
      <c r="X28" s="4">
        <v>8</v>
      </c>
    </row>
    <row r="29" spans="1:24" ht="18" x14ac:dyDescent="0.35">
      <c r="A29" s="49"/>
      <c r="B29" s="49"/>
      <c r="C29" s="49"/>
      <c r="D29" s="49"/>
      <c r="E29" s="49"/>
      <c r="F29" s="49"/>
      <c r="H29" s="36"/>
      <c r="I29" s="35"/>
      <c r="J29" s="35"/>
      <c r="P29"/>
      <c r="U29" s="3">
        <v>19</v>
      </c>
      <c r="V29" s="1">
        <v>32</v>
      </c>
      <c r="W29" s="1">
        <v>44</v>
      </c>
      <c r="X29" s="4">
        <v>7</v>
      </c>
    </row>
    <row r="30" spans="1:24" ht="18" x14ac:dyDescent="0.35">
      <c r="A30" s="48" t="s">
        <v>85</v>
      </c>
      <c r="B30" s="49"/>
      <c r="C30" s="49"/>
      <c r="D30" s="49"/>
      <c r="E30" s="49"/>
      <c r="F30" s="49"/>
      <c r="H30" s="36"/>
      <c r="I30" s="35"/>
      <c r="J30" s="35"/>
      <c r="Q30"/>
      <c r="U30" s="3">
        <v>20</v>
      </c>
      <c r="V30" s="1">
        <v>31</v>
      </c>
      <c r="W30" s="1">
        <v>45</v>
      </c>
      <c r="X30" s="4">
        <v>6</v>
      </c>
    </row>
    <row r="31" spans="1:24" ht="18" x14ac:dyDescent="0.35">
      <c r="A31" s="53"/>
      <c r="B31" s="50" t="s">
        <v>74</v>
      </c>
      <c r="C31" s="49"/>
      <c r="D31" s="49"/>
      <c r="E31" s="49"/>
      <c r="F31" s="49"/>
      <c r="U31" s="3">
        <v>21</v>
      </c>
      <c r="V31" s="1">
        <v>30</v>
      </c>
      <c r="W31" s="1">
        <v>46</v>
      </c>
      <c r="X31" s="4">
        <v>5</v>
      </c>
    </row>
    <row r="32" spans="1:24" ht="18" x14ac:dyDescent="0.35">
      <c r="A32" s="49"/>
      <c r="B32" s="50" t="s">
        <v>106</v>
      </c>
      <c r="C32" s="49"/>
      <c r="D32" s="49"/>
      <c r="E32" s="49"/>
      <c r="F32" s="49"/>
      <c r="U32" s="3">
        <v>22</v>
      </c>
      <c r="V32" s="1">
        <v>29</v>
      </c>
      <c r="W32" s="1">
        <v>47</v>
      </c>
      <c r="X32" s="4">
        <v>4</v>
      </c>
    </row>
    <row r="33" spans="1:24" ht="18" x14ac:dyDescent="0.35">
      <c r="A33" s="49"/>
      <c r="B33" s="50" t="s">
        <v>95</v>
      </c>
      <c r="C33" s="49"/>
      <c r="D33" s="49"/>
      <c r="E33" s="49"/>
      <c r="F33" s="49"/>
      <c r="U33" s="3">
        <v>23</v>
      </c>
      <c r="V33" s="1">
        <v>28</v>
      </c>
      <c r="W33" s="1">
        <v>48</v>
      </c>
      <c r="X33" s="4">
        <v>3</v>
      </c>
    </row>
    <row r="34" spans="1:24" ht="18" x14ac:dyDescent="0.35">
      <c r="A34" s="49"/>
      <c r="B34" s="49"/>
      <c r="C34" s="49"/>
      <c r="D34" s="49"/>
      <c r="E34" s="49"/>
      <c r="F34" s="49"/>
      <c r="U34" s="3">
        <v>24</v>
      </c>
      <c r="V34" s="1">
        <v>27</v>
      </c>
      <c r="W34" s="1">
        <v>49</v>
      </c>
      <c r="X34" s="4">
        <v>2</v>
      </c>
    </row>
    <row r="35" spans="1:24" ht="18.600000000000001" thickBot="1" x14ac:dyDescent="0.4">
      <c r="A35" s="49"/>
      <c r="B35" s="48" t="s">
        <v>32</v>
      </c>
      <c r="C35" s="48" t="s">
        <v>33</v>
      </c>
      <c r="D35" s="49"/>
      <c r="E35" s="49"/>
      <c r="F35" s="49"/>
      <c r="U35" s="5">
        <v>25</v>
      </c>
      <c r="V35" s="6">
        <v>26</v>
      </c>
      <c r="W35" s="6">
        <v>50</v>
      </c>
      <c r="X35" s="7">
        <v>1</v>
      </c>
    </row>
  </sheetData>
  <autoFilter ref="B10:J12" xr:uid="{D004B05E-DEEB-4C36-BFF5-5D5E52537225}">
    <sortState xmlns:xlrd2="http://schemas.microsoft.com/office/spreadsheetml/2017/richdata2" ref="B11:J12">
      <sortCondition ref="J10:J12"/>
    </sortState>
  </autoFilter>
  <mergeCells count="11">
    <mergeCell ref="AA3:AB3"/>
    <mergeCell ref="A9:C9"/>
    <mergeCell ref="U9:X9"/>
    <mergeCell ref="A16:D16"/>
    <mergeCell ref="A24:F24"/>
    <mergeCell ref="F2:K2"/>
    <mergeCell ref="M2:R2"/>
    <mergeCell ref="T2:Y2"/>
    <mergeCell ref="F3:K3"/>
    <mergeCell ref="M3:R3"/>
    <mergeCell ref="T3:Y3"/>
  </mergeCells>
  <conditionalFormatting sqref="I5:J6">
    <cfRule type="duplicateValues" dxfId="12" priority="1"/>
  </conditionalFormatting>
  <conditionalFormatting sqref="I11:J12">
    <cfRule type="duplicateValues" dxfId="11" priority="4"/>
  </conditionalFormatting>
  <conditionalFormatting sqref="P5:Q6">
    <cfRule type="duplicateValues" dxfId="10" priority="2"/>
  </conditionalFormatting>
  <conditionalFormatting sqref="W5:X6">
    <cfRule type="duplicateValues" dxfId="9" priority="3"/>
  </conditionalFormatting>
  <printOptions gridLines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&amp;C2022 WA STATE SOLO CHAMPIONSHIP</oddHeader>
  </headerFooter>
  <colBreaks count="2" manualBreakCount="2">
    <brk id="12" max="1048575" man="1"/>
    <brk id="19" max="1048575" man="1"/>
  </col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469EF-8202-4D05-9F25-965F523E0C0D}">
  <sheetPr>
    <tabColor theme="7" tint="0.79998168889431442"/>
    <pageSetUpPr fitToPage="1"/>
  </sheetPr>
  <dimension ref="A1:AB59"/>
  <sheetViews>
    <sheetView zoomScale="80" zoomScaleNormal="80" workbookViewId="0">
      <pane xSplit="4" ySplit="4" topLeftCell="E34" activePane="bottomRight" state="frozen"/>
      <selection sqref="A1:X12"/>
      <selection pane="topRight" sqref="A1:X12"/>
      <selection pane="bottomLeft" sqref="A1:X12"/>
      <selection pane="bottomRight" activeCell="F2" sqref="F2:Y2"/>
    </sheetView>
  </sheetViews>
  <sheetFormatPr defaultColWidth="9.109375" defaultRowHeight="14.4" outlineLevelCol="1" x14ac:dyDescent="0.3"/>
  <cols>
    <col min="1" max="1" width="4.88671875" style="1" customWidth="1"/>
    <col min="2" max="2" width="5.6640625" style="1" bestFit="1" customWidth="1"/>
    <col min="3" max="3" width="19.5546875" style="1" customWidth="1" outlineLevel="1"/>
    <col min="4" max="4" width="16.5546875" style="1" bestFit="1" customWidth="1" outlineLevel="1"/>
    <col min="5" max="5" width="2.44140625" style="1" customWidth="1"/>
    <col min="6" max="6" width="11.109375" style="1" customWidth="1" outlineLevel="1"/>
    <col min="7" max="7" width="10.44140625" style="1" customWidth="1" outlineLevel="1"/>
    <col min="8" max="8" width="12.109375" style="1" customWidth="1" outlineLevel="1"/>
    <col min="9" max="9" width="7.109375" style="1" customWidth="1" outlineLevel="1"/>
    <col min="10" max="10" width="8.33203125" style="1" customWidth="1" outlineLevel="1"/>
    <col min="11" max="11" width="9" style="1" customWidth="1" outlineLevel="1"/>
    <col min="12" max="12" width="2.6640625" style="1" customWidth="1"/>
    <col min="13" max="13" width="11.109375" style="1" customWidth="1" outlineLevel="1"/>
    <col min="14" max="14" width="10.44140625" style="1" customWidth="1" outlineLevel="1"/>
    <col min="15" max="15" width="10.5546875" style="1" customWidth="1" outlineLevel="1"/>
    <col min="16" max="16" width="6" style="1" customWidth="1" outlineLevel="1"/>
    <col min="17" max="17" width="8.33203125" style="1" customWidth="1" outlineLevel="1"/>
    <col min="18" max="18" width="9" style="1" customWidth="1" outlineLevel="1"/>
    <col min="19" max="19" width="2.6640625" style="1" customWidth="1"/>
    <col min="20" max="20" width="11.109375" style="1" customWidth="1" outlineLevel="1"/>
    <col min="21" max="21" width="10.44140625" style="1" customWidth="1" outlineLevel="1"/>
    <col min="22" max="22" width="10.5546875" style="1" customWidth="1" outlineLevel="1"/>
    <col min="23" max="23" width="6" style="1" customWidth="1" outlineLevel="1"/>
    <col min="24" max="24" width="8.33203125" style="1" customWidth="1" outlineLevel="1"/>
    <col min="25" max="25" width="9" style="1" customWidth="1" outlineLevel="1"/>
    <col min="26" max="26" width="2.6640625" style="1" customWidth="1"/>
    <col min="27" max="27" width="5.88671875" style="1" customWidth="1" collapsed="1"/>
    <col min="28" max="28" width="5.88671875" style="1" bestFit="1" customWidth="1"/>
    <col min="29" max="16384" width="9.109375" style="1"/>
  </cols>
  <sheetData>
    <row r="1" spans="1:28" ht="16.2" thickBot="1" x14ac:dyDescent="0.35">
      <c r="A1" s="67" t="s">
        <v>168</v>
      </c>
      <c r="B1" s="2"/>
      <c r="C1" s="2"/>
      <c r="E1" s="2"/>
      <c r="F1" s="2"/>
      <c r="H1" s="2"/>
      <c r="M1" s="2"/>
      <c r="O1" s="2"/>
      <c r="T1" s="2"/>
      <c r="V1" s="2"/>
    </row>
    <row r="2" spans="1:28" ht="15" thickBot="1" x14ac:dyDescent="0.35">
      <c r="A2" s="2"/>
      <c r="F2" s="79" t="str">
        <f>VLOOKUP(F3,Judges!$B$5:$C$7,2,FALSE)</f>
        <v>Clare McNeill-Arnall ADCRG</v>
      </c>
      <c r="G2" s="80"/>
      <c r="H2" s="80"/>
      <c r="I2" s="80"/>
      <c r="J2" s="80"/>
      <c r="K2" s="81"/>
      <c r="L2" s="65"/>
      <c r="M2" s="79" t="str">
        <f>VLOOKUP(M3,Judges!$B$5:$C$7,2,FALSE)</f>
        <v>Chris Carswell ADCRG</v>
      </c>
      <c r="N2" s="80"/>
      <c r="O2" s="80"/>
      <c r="P2" s="80"/>
      <c r="Q2" s="80"/>
      <c r="R2" s="81"/>
      <c r="S2" s="65"/>
      <c r="T2" s="79" t="str">
        <f>VLOOKUP(T3,Judges!$B$5:$C$7,2,FALSE)</f>
        <v>Helan Green ADCRG</v>
      </c>
      <c r="U2" s="80"/>
      <c r="V2" s="80"/>
      <c r="W2" s="80"/>
      <c r="X2" s="80"/>
      <c r="Y2" s="81"/>
    </row>
    <row r="3" spans="1:28" s="2" customFormat="1" x14ac:dyDescent="0.3">
      <c r="A3" s="24"/>
      <c r="B3" s="24" t="s">
        <v>1</v>
      </c>
      <c r="C3" s="24" t="s">
        <v>2</v>
      </c>
      <c r="D3" s="24" t="s">
        <v>3</v>
      </c>
      <c r="E3" s="24"/>
      <c r="F3" s="82" t="s">
        <v>4</v>
      </c>
      <c r="G3" s="83"/>
      <c r="H3" s="83"/>
      <c r="I3" s="83"/>
      <c r="J3" s="83"/>
      <c r="K3" s="84"/>
      <c r="L3" s="65"/>
      <c r="M3" s="82" t="s">
        <v>5</v>
      </c>
      <c r="N3" s="83"/>
      <c r="O3" s="83"/>
      <c r="P3" s="83"/>
      <c r="Q3" s="83"/>
      <c r="R3" s="84"/>
      <c r="S3" s="65"/>
      <c r="T3" s="82" t="s">
        <v>6</v>
      </c>
      <c r="U3" s="83"/>
      <c r="V3" s="83"/>
      <c r="W3" s="83"/>
      <c r="X3" s="83"/>
      <c r="Y3" s="83"/>
      <c r="Z3" s="65"/>
      <c r="AA3" s="82" t="s">
        <v>7</v>
      </c>
      <c r="AB3" s="84"/>
    </row>
    <row r="4" spans="1:28" s="2" customFormat="1" x14ac:dyDescent="0.3">
      <c r="A4" s="24"/>
      <c r="B4" s="24"/>
      <c r="C4" s="24"/>
      <c r="D4" s="24"/>
      <c r="E4" s="24"/>
      <c r="F4" s="25" t="s">
        <v>8</v>
      </c>
      <c r="G4" s="23" t="s">
        <v>9</v>
      </c>
      <c r="H4" s="23" t="s">
        <v>10</v>
      </c>
      <c r="I4" s="23" t="s">
        <v>7</v>
      </c>
      <c r="J4" s="23" t="s">
        <v>11</v>
      </c>
      <c r="K4" s="26" t="s">
        <v>12</v>
      </c>
      <c r="L4" s="65"/>
      <c r="M4" s="25" t="s">
        <v>8</v>
      </c>
      <c r="N4" s="23" t="s">
        <v>9</v>
      </c>
      <c r="O4" s="23" t="s">
        <v>10</v>
      </c>
      <c r="P4" s="23" t="s">
        <v>7</v>
      </c>
      <c r="Q4" s="23" t="s">
        <v>13</v>
      </c>
      <c r="R4" s="26" t="s">
        <v>14</v>
      </c>
      <c r="S4" s="65"/>
      <c r="T4" s="25" t="s">
        <v>8</v>
      </c>
      <c r="U4" s="23" t="s">
        <v>9</v>
      </c>
      <c r="V4" s="23" t="s">
        <v>10</v>
      </c>
      <c r="W4" s="23" t="s">
        <v>7</v>
      </c>
      <c r="X4" s="23" t="s">
        <v>15</v>
      </c>
      <c r="Y4" s="23" t="s">
        <v>16</v>
      </c>
      <c r="Z4" s="65"/>
      <c r="AA4" s="25" t="s">
        <v>17</v>
      </c>
      <c r="AB4" s="26" t="s">
        <v>18</v>
      </c>
    </row>
    <row r="5" spans="1:28" x14ac:dyDescent="0.3">
      <c r="B5" s="56">
        <v>203</v>
      </c>
      <c r="C5" s="59" t="s">
        <v>97</v>
      </c>
      <c r="D5" s="57" t="s">
        <v>49</v>
      </c>
      <c r="E5" s="57"/>
      <c r="F5" s="3">
        <v>75</v>
      </c>
      <c r="G5" s="1">
        <v>77</v>
      </c>
      <c r="H5" s="1">
        <v>75</v>
      </c>
      <c r="I5" s="30">
        <f t="shared" ref="I5:I9" si="0">SUM(F5:H5)</f>
        <v>227</v>
      </c>
      <c r="J5" s="1">
        <f t="shared" ref="J5:J9" si="1">RANK(I5,$I$5:$I$10)</f>
        <v>5</v>
      </c>
      <c r="K5" s="4">
        <f>VLOOKUP(J5,'Points System'!$A$3:$B$53,2,FALSE)</f>
        <v>56</v>
      </c>
      <c r="L5" s="66"/>
      <c r="M5" s="3">
        <v>80</v>
      </c>
      <c r="N5" s="1">
        <v>82</v>
      </c>
      <c r="O5" s="1">
        <v>80</v>
      </c>
      <c r="P5" s="30">
        <f t="shared" ref="P5:P9" si="2">SUM(M5:O5)</f>
        <v>242</v>
      </c>
      <c r="Q5" s="1">
        <f t="shared" ref="Q5:Q9" si="3">RANK(P5,$P$5:$P$10)</f>
        <v>5</v>
      </c>
      <c r="R5" s="4">
        <f>VLOOKUP(Q5,'Points System'!$A$3:$B$53,2,FALSE)</f>
        <v>56</v>
      </c>
      <c r="S5" s="66"/>
      <c r="T5" s="3">
        <v>80</v>
      </c>
      <c r="U5" s="1">
        <v>81</v>
      </c>
      <c r="V5" s="1">
        <v>80</v>
      </c>
      <c r="W5" s="30">
        <f t="shared" ref="W5:W9" si="4">SUM(T5:V5)</f>
        <v>241</v>
      </c>
      <c r="X5" s="1">
        <f t="shared" ref="X5:X9" si="5">RANK(W5,$W$5:$W$10)</f>
        <v>5</v>
      </c>
      <c r="Y5" s="4">
        <f>VLOOKUP(X5,'Points System'!$A$3:$B$53,2,FALSE)</f>
        <v>56</v>
      </c>
      <c r="Z5" s="65"/>
      <c r="AA5" s="3">
        <f t="shared" ref="AA5:AA9" si="6">K5+R5+Y5</f>
        <v>168</v>
      </c>
      <c r="AB5" s="4">
        <f t="shared" ref="AB5:AB9" si="7">RANK(AA5,$AA$5:$AA$10)</f>
        <v>5</v>
      </c>
    </row>
    <row r="6" spans="1:28" x14ac:dyDescent="0.3">
      <c r="B6" s="56">
        <v>204</v>
      </c>
      <c r="C6" s="1" t="s">
        <v>169</v>
      </c>
      <c r="D6" s="57" t="s">
        <v>125</v>
      </c>
      <c r="E6" s="57"/>
      <c r="F6" s="3">
        <v>88</v>
      </c>
      <c r="G6" s="1">
        <v>86</v>
      </c>
      <c r="H6" s="1">
        <v>88</v>
      </c>
      <c r="I6" s="30">
        <f t="shared" si="0"/>
        <v>262</v>
      </c>
      <c r="J6" s="1">
        <f t="shared" si="1"/>
        <v>1</v>
      </c>
      <c r="K6" s="4">
        <f>VLOOKUP(J6,'Points System'!$A$3:$B$53,2,FALSE)</f>
        <v>100</v>
      </c>
      <c r="L6" s="66"/>
      <c r="M6" s="3">
        <v>84</v>
      </c>
      <c r="N6" s="1">
        <v>84</v>
      </c>
      <c r="O6" s="1">
        <v>84.5</v>
      </c>
      <c r="P6" s="30">
        <f t="shared" si="2"/>
        <v>252.5</v>
      </c>
      <c r="Q6" s="1">
        <f t="shared" si="3"/>
        <v>3</v>
      </c>
      <c r="R6" s="4">
        <f>VLOOKUP(Q6,'Points System'!$A$3:$B$53,2,FALSE)</f>
        <v>65</v>
      </c>
      <c r="S6" s="66"/>
      <c r="T6" s="3">
        <v>86</v>
      </c>
      <c r="U6" s="1">
        <v>89.5</v>
      </c>
      <c r="V6" s="1">
        <v>90.5</v>
      </c>
      <c r="W6" s="30">
        <f t="shared" si="4"/>
        <v>266</v>
      </c>
      <c r="X6" s="1">
        <f t="shared" si="5"/>
        <v>2</v>
      </c>
      <c r="Y6" s="4">
        <f>VLOOKUP(X6,'Points System'!$A$3:$B$53,2,FALSE)</f>
        <v>75</v>
      </c>
      <c r="Z6" s="66"/>
      <c r="AA6" s="3">
        <f t="shared" si="6"/>
        <v>240</v>
      </c>
      <c r="AB6" s="4">
        <f t="shared" si="7"/>
        <v>1</v>
      </c>
    </row>
    <row r="7" spans="1:28" x14ac:dyDescent="0.3">
      <c r="B7" s="56">
        <v>205</v>
      </c>
      <c r="C7" s="55" t="s">
        <v>126</v>
      </c>
      <c r="D7" s="57" t="s">
        <v>101</v>
      </c>
      <c r="E7" s="57"/>
      <c r="F7" s="3">
        <v>80</v>
      </c>
      <c r="G7" s="1">
        <v>80</v>
      </c>
      <c r="H7" s="1">
        <v>80</v>
      </c>
      <c r="I7" s="30">
        <f t="shared" si="0"/>
        <v>240</v>
      </c>
      <c r="J7" s="1">
        <f t="shared" si="1"/>
        <v>4</v>
      </c>
      <c r="K7" s="4">
        <f>VLOOKUP(J7,'Points System'!$A$3:$B$53,2,FALSE)</f>
        <v>60</v>
      </c>
      <c r="L7" s="66"/>
      <c r="M7" s="3">
        <v>81</v>
      </c>
      <c r="N7" s="1">
        <v>83</v>
      </c>
      <c r="O7" s="1">
        <v>83</v>
      </c>
      <c r="P7" s="30">
        <f t="shared" si="2"/>
        <v>247</v>
      </c>
      <c r="Q7" s="1">
        <f t="shared" si="3"/>
        <v>4</v>
      </c>
      <c r="R7" s="4">
        <f>VLOOKUP(Q7,'Points System'!$A$3:$B$53,2,FALSE)</f>
        <v>60</v>
      </c>
      <c r="S7" s="66"/>
      <c r="T7" s="3">
        <v>87</v>
      </c>
      <c r="U7" s="1">
        <v>88</v>
      </c>
      <c r="V7" s="1">
        <v>89</v>
      </c>
      <c r="W7" s="30">
        <f t="shared" si="4"/>
        <v>264</v>
      </c>
      <c r="X7" s="1">
        <f t="shared" si="5"/>
        <v>4</v>
      </c>
      <c r="Y7" s="4">
        <f>VLOOKUP(X7,'Points System'!$A$3:$B$53,2,FALSE)</f>
        <v>60</v>
      </c>
      <c r="Z7" s="66"/>
      <c r="AA7" s="3">
        <f t="shared" si="6"/>
        <v>180</v>
      </c>
      <c r="AB7" s="4">
        <f t="shared" si="7"/>
        <v>4</v>
      </c>
    </row>
    <row r="8" spans="1:28" x14ac:dyDescent="0.3">
      <c r="B8" s="56">
        <v>206</v>
      </c>
      <c r="C8" s="55" t="s">
        <v>48</v>
      </c>
      <c r="D8" s="57" t="s">
        <v>49</v>
      </c>
      <c r="E8" s="57"/>
      <c r="F8" s="3">
        <v>87</v>
      </c>
      <c r="G8" s="1">
        <v>85.5</v>
      </c>
      <c r="H8" s="1">
        <v>89</v>
      </c>
      <c r="I8" s="30">
        <f t="shared" si="0"/>
        <v>261.5</v>
      </c>
      <c r="J8" s="1">
        <f t="shared" si="1"/>
        <v>2</v>
      </c>
      <c r="K8" s="4">
        <f>VLOOKUP(J8,'Points System'!$A$3:$B$53,2,FALSE)</f>
        <v>75</v>
      </c>
      <c r="L8" s="66"/>
      <c r="M8" s="3">
        <v>85</v>
      </c>
      <c r="N8" s="1">
        <v>87</v>
      </c>
      <c r="O8" s="1">
        <v>87</v>
      </c>
      <c r="P8" s="30">
        <f t="shared" si="2"/>
        <v>259</v>
      </c>
      <c r="Q8" s="1">
        <f t="shared" si="3"/>
        <v>1</v>
      </c>
      <c r="R8" s="4">
        <f>VLOOKUP(Q8,'Points System'!$A$3:$B$53,2,FALSE)</f>
        <v>100</v>
      </c>
      <c r="S8" s="66"/>
      <c r="T8" s="3">
        <v>86.5</v>
      </c>
      <c r="U8" s="1">
        <v>88</v>
      </c>
      <c r="V8" s="1">
        <v>90.25</v>
      </c>
      <c r="W8" s="30">
        <f t="shared" si="4"/>
        <v>264.75</v>
      </c>
      <c r="X8" s="1">
        <f t="shared" si="5"/>
        <v>3</v>
      </c>
      <c r="Y8" s="4">
        <f>VLOOKUP(X8,'Points System'!$A$3:$B$53,2,FALSE)</f>
        <v>65</v>
      </c>
      <c r="Z8" s="66"/>
      <c r="AA8" s="3">
        <f t="shared" si="6"/>
        <v>240</v>
      </c>
      <c r="AB8" s="4">
        <f t="shared" si="7"/>
        <v>1</v>
      </c>
    </row>
    <row r="9" spans="1:28" x14ac:dyDescent="0.3">
      <c r="B9" s="56">
        <v>207</v>
      </c>
      <c r="C9" s="58" t="s">
        <v>170</v>
      </c>
      <c r="D9" s="57" t="s">
        <v>125</v>
      </c>
      <c r="E9" s="57"/>
      <c r="F9" s="3">
        <v>83</v>
      </c>
      <c r="G9" s="1">
        <v>86</v>
      </c>
      <c r="H9" s="1">
        <v>84</v>
      </c>
      <c r="I9" s="30">
        <f t="shared" si="0"/>
        <v>253</v>
      </c>
      <c r="J9" s="1">
        <f t="shared" si="1"/>
        <v>3</v>
      </c>
      <c r="K9" s="4">
        <f>VLOOKUP(J9,'Points System'!$A$3:$B$53,2,FALSE)</f>
        <v>65</v>
      </c>
      <c r="L9" s="66"/>
      <c r="M9" s="3">
        <v>85.5</v>
      </c>
      <c r="N9" s="1">
        <v>86</v>
      </c>
      <c r="O9" s="1">
        <v>86</v>
      </c>
      <c r="P9" s="30">
        <f t="shared" si="2"/>
        <v>257.5</v>
      </c>
      <c r="Q9" s="1">
        <f t="shared" si="3"/>
        <v>2</v>
      </c>
      <c r="R9" s="4">
        <f>VLOOKUP(Q9,'Points System'!$A$3:$B$53,2,FALSE)</f>
        <v>75</v>
      </c>
      <c r="S9" s="66"/>
      <c r="T9" s="3">
        <v>87.5</v>
      </c>
      <c r="U9" s="1">
        <v>89</v>
      </c>
      <c r="V9" s="1">
        <v>90</v>
      </c>
      <c r="W9" s="30">
        <f t="shared" si="4"/>
        <v>266.5</v>
      </c>
      <c r="X9" s="1">
        <f t="shared" si="5"/>
        <v>1</v>
      </c>
      <c r="Y9" s="4">
        <f>VLOOKUP(X9,'Points System'!$A$3:$B$53,2,FALSE)</f>
        <v>100</v>
      </c>
      <c r="Z9" s="66"/>
      <c r="AA9" s="3">
        <f t="shared" si="6"/>
        <v>240</v>
      </c>
      <c r="AB9" s="4">
        <f t="shared" si="7"/>
        <v>1</v>
      </c>
    </row>
    <row r="10" spans="1:28" ht="15" thickBot="1" x14ac:dyDescent="0.35">
      <c r="B10" s="71" t="s">
        <v>45</v>
      </c>
      <c r="C10" s="27" t="s">
        <v>50</v>
      </c>
      <c r="D10" s="57" t="s">
        <v>51</v>
      </c>
      <c r="E10" s="57"/>
      <c r="F10" s="5"/>
      <c r="G10" s="6"/>
      <c r="H10" s="6"/>
      <c r="I10" s="42" t="s">
        <v>179</v>
      </c>
      <c r="J10" s="6" t="s">
        <v>179</v>
      </c>
      <c r="K10" s="7" t="str">
        <f>VLOOKUP(J10,'Points System'!$A$3:$B$53,2,FALSE)</f>
        <v>dnc</v>
      </c>
      <c r="L10" s="66"/>
      <c r="M10" s="5"/>
      <c r="N10" s="6"/>
      <c r="O10" s="6"/>
      <c r="P10" s="42" t="s">
        <v>179</v>
      </c>
      <c r="Q10" s="6" t="s">
        <v>179</v>
      </c>
      <c r="R10" s="7" t="str">
        <f>VLOOKUP(Q10,'Points System'!$A$3:$B$53,2,FALSE)</f>
        <v>dnc</v>
      </c>
      <c r="S10" s="66"/>
      <c r="T10" s="5"/>
      <c r="U10" s="6"/>
      <c r="V10" s="6"/>
      <c r="W10" s="42" t="s">
        <v>179</v>
      </c>
      <c r="X10" s="6" t="s">
        <v>179</v>
      </c>
      <c r="Y10" s="7" t="str">
        <f>VLOOKUP(X10,'Points System'!$A$3:$B$53,2,FALSE)</f>
        <v>dnc</v>
      </c>
      <c r="Z10" s="66"/>
      <c r="AA10" s="5" t="s">
        <v>45</v>
      </c>
      <c r="AB10" s="7" t="s">
        <v>45</v>
      </c>
    </row>
    <row r="12" spans="1:28" ht="15" thickBot="1" x14ac:dyDescent="0.35"/>
    <row r="13" spans="1:28" x14ac:dyDescent="0.3">
      <c r="A13" s="85" t="s">
        <v>20</v>
      </c>
      <c r="B13" s="85"/>
      <c r="C13" s="85"/>
      <c r="D13" s="22"/>
      <c r="E13" s="22"/>
      <c r="F13" s="22"/>
      <c r="G13" s="22"/>
      <c r="H13" s="22"/>
      <c r="I13" s="22"/>
      <c r="J13" s="22"/>
      <c r="M13" s="8"/>
      <c r="U13" s="86" t="s">
        <v>21</v>
      </c>
      <c r="V13" s="87"/>
      <c r="W13" s="87"/>
      <c r="X13" s="88"/>
    </row>
    <row r="14" spans="1:28" x14ac:dyDescent="0.3">
      <c r="A14" s="22"/>
      <c r="B14" s="22" t="s">
        <v>1</v>
      </c>
      <c r="C14" s="22" t="s">
        <v>22</v>
      </c>
      <c r="D14" s="22" t="s">
        <v>3</v>
      </c>
      <c r="E14" s="22"/>
      <c r="F14" s="22" t="s">
        <v>4</v>
      </c>
      <c r="G14" s="22" t="s">
        <v>5</v>
      </c>
      <c r="H14" s="22" t="s">
        <v>6</v>
      </c>
      <c r="I14" s="22" t="s">
        <v>7</v>
      </c>
      <c r="J14" s="22" t="s">
        <v>18</v>
      </c>
      <c r="M14" s="8" t="s">
        <v>23</v>
      </c>
      <c r="U14" s="9" t="s">
        <v>18</v>
      </c>
      <c r="V14" s="29" t="s">
        <v>24</v>
      </c>
      <c r="W14" s="29" t="s">
        <v>18</v>
      </c>
      <c r="X14" s="10" t="s">
        <v>24</v>
      </c>
      <c r="Y14" s="11"/>
      <c r="Z14" s="11"/>
    </row>
    <row r="15" spans="1:28" x14ac:dyDescent="0.3">
      <c r="A15" s="1">
        <v>1</v>
      </c>
      <c r="B15" s="56">
        <v>204</v>
      </c>
      <c r="C15" s="1" t="s">
        <v>169</v>
      </c>
      <c r="D15" s="57" t="s">
        <v>125</v>
      </c>
      <c r="E15" s="57"/>
      <c r="F15" s="1">
        <f t="shared" ref="F15:F20" si="8">VLOOKUP($C15,$C$5:$AB$10,9,FALSE)</f>
        <v>100</v>
      </c>
      <c r="G15" s="1">
        <f t="shared" ref="G15:G20" si="9">VLOOKUP($C15,$C$5:$AB$10,16,FALSE)</f>
        <v>65</v>
      </c>
      <c r="H15" s="1">
        <f t="shared" ref="H15:H20" si="10">VLOOKUP($C15,$C$5:$AB$10,23,FALSE)</f>
        <v>75</v>
      </c>
      <c r="I15" s="30">
        <f t="shared" ref="I15:I20" si="11">SUM(F15:H15)</f>
        <v>240</v>
      </c>
      <c r="J15" s="1">
        <f t="shared" ref="J15:J20" si="12">RANK(I15,$I$15:$I$20)</f>
        <v>1</v>
      </c>
      <c r="M15" s="46">
        <f t="shared" ref="M15:M20" si="13">I15-(VLOOKUP($C15,$C$5:$AB$10,25,FALSE))</f>
        <v>0</v>
      </c>
      <c r="U15" s="3">
        <v>1</v>
      </c>
      <c r="V15" s="1">
        <v>100</v>
      </c>
      <c r="W15" s="1">
        <v>26</v>
      </c>
      <c r="X15" s="4">
        <v>25</v>
      </c>
    </row>
    <row r="16" spans="1:28" x14ac:dyDescent="0.3">
      <c r="A16" s="1">
        <v>2</v>
      </c>
      <c r="B16" s="56">
        <v>206</v>
      </c>
      <c r="C16" s="1" t="s">
        <v>48</v>
      </c>
      <c r="D16" s="57" t="s">
        <v>49</v>
      </c>
      <c r="E16" s="57"/>
      <c r="F16" s="1">
        <f t="shared" si="8"/>
        <v>75</v>
      </c>
      <c r="G16" s="1">
        <f t="shared" si="9"/>
        <v>100</v>
      </c>
      <c r="H16" s="1">
        <f t="shared" si="10"/>
        <v>65</v>
      </c>
      <c r="I16" s="30">
        <f t="shared" si="11"/>
        <v>240</v>
      </c>
      <c r="J16" s="1">
        <f t="shared" si="12"/>
        <v>1</v>
      </c>
      <c r="M16" s="46">
        <f t="shared" si="13"/>
        <v>0</v>
      </c>
      <c r="U16" s="3">
        <v>2</v>
      </c>
      <c r="V16" s="1">
        <v>75</v>
      </c>
      <c r="W16" s="1">
        <v>27</v>
      </c>
      <c r="X16" s="4">
        <v>24</v>
      </c>
    </row>
    <row r="17" spans="1:24" x14ac:dyDescent="0.3">
      <c r="A17" s="1">
        <v>3</v>
      </c>
      <c r="B17" s="56">
        <v>207</v>
      </c>
      <c r="C17" s="1" t="s">
        <v>170</v>
      </c>
      <c r="D17" s="57" t="s">
        <v>125</v>
      </c>
      <c r="E17" s="57"/>
      <c r="F17" s="1">
        <f t="shared" si="8"/>
        <v>65</v>
      </c>
      <c r="G17" s="1">
        <f t="shared" si="9"/>
        <v>75</v>
      </c>
      <c r="H17" s="1">
        <f t="shared" si="10"/>
        <v>100</v>
      </c>
      <c r="I17" s="30">
        <f t="shared" si="11"/>
        <v>240</v>
      </c>
      <c r="J17" s="1">
        <f t="shared" si="12"/>
        <v>1</v>
      </c>
      <c r="M17" s="46">
        <f t="shared" si="13"/>
        <v>0</v>
      </c>
      <c r="U17" s="3">
        <v>3</v>
      </c>
      <c r="V17" s="1">
        <v>65</v>
      </c>
      <c r="W17" s="1">
        <v>28</v>
      </c>
      <c r="X17" s="4">
        <v>23</v>
      </c>
    </row>
    <row r="18" spans="1:24" x14ac:dyDescent="0.3">
      <c r="A18" s="1">
        <v>4</v>
      </c>
      <c r="B18" s="56">
        <v>205</v>
      </c>
      <c r="C18" s="1" t="s">
        <v>126</v>
      </c>
      <c r="D18" s="57" t="s">
        <v>101</v>
      </c>
      <c r="E18" s="57"/>
      <c r="F18" s="1">
        <f t="shared" si="8"/>
        <v>60</v>
      </c>
      <c r="G18" s="1">
        <f t="shared" si="9"/>
        <v>60</v>
      </c>
      <c r="H18" s="1">
        <f t="shared" si="10"/>
        <v>60</v>
      </c>
      <c r="I18" s="30">
        <f t="shared" si="11"/>
        <v>180</v>
      </c>
      <c r="J18" s="1">
        <f t="shared" si="12"/>
        <v>4</v>
      </c>
      <c r="M18" s="46">
        <f t="shared" si="13"/>
        <v>0</v>
      </c>
      <c r="U18" s="3">
        <v>4</v>
      </c>
      <c r="V18" s="1">
        <v>60</v>
      </c>
      <c r="W18" s="1">
        <v>29</v>
      </c>
      <c r="X18" s="4">
        <v>22</v>
      </c>
    </row>
    <row r="19" spans="1:24" x14ac:dyDescent="0.3">
      <c r="A19" s="1">
        <v>5</v>
      </c>
      <c r="B19" s="56">
        <v>203</v>
      </c>
      <c r="C19" s="59" t="s">
        <v>97</v>
      </c>
      <c r="D19" s="57" t="s">
        <v>49</v>
      </c>
      <c r="E19" s="57"/>
      <c r="F19" s="1">
        <f t="shared" si="8"/>
        <v>56</v>
      </c>
      <c r="G19" s="1">
        <f t="shared" si="9"/>
        <v>56</v>
      </c>
      <c r="H19" s="1">
        <f t="shared" si="10"/>
        <v>56</v>
      </c>
      <c r="I19" s="30">
        <f t="shared" si="11"/>
        <v>168</v>
      </c>
      <c r="J19" s="1">
        <f t="shared" si="12"/>
        <v>5</v>
      </c>
      <c r="M19" s="46">
        <f t="shared" si="13"/>
        <v>0</v>
      </c>
      <c r="U19" s="3">
        <v>5</v>
      </c>
      <c r="V19" s="1">
        <v>56</v>
      </c>
      <c r="W19" s="1">
        <v>30</v>
      </c>
      <c r="X19" s="4">
        <v>21</v>
      </c>
    </row>
    <row r="20" spans="1:24" x14ac:dyDescent="0.3">
      <c r="A20" s="72">
        <v>6</v>
      </c>
      <c r="B20" s="75" t="s">
        <v>179</v>
      </c>
      <c r="C20" s="72" t="s">
        <v>50</v>
      </c>
      <c r="D20" s="73" t="s">
        <v>51</v>
      </c>
      <c r="E20" s="73"/>
      <c r="F20" s="72" t="str">
        <f t="shared" si="8"/>
        <v>dnc</v>
      </c>
      <c r="G20" s="72" t="str">
        <f t="shared" si="9"/>
        <v>dnc</v>
      </c>
      <c r="H20" s="72" t="str">
        <f t="shared" si="10"/>
        <v>dnc</v>
      </c>
      <c r="I20" s="74">
        <f t="shared" si="11"/>
        <v>0</v>
      </c>
      <c r="J20" s="72">
        <f t="shared" si="12"/>
        <v>6</v>
      </c>
      <c r="M20" s="46" t="e">
        <f t="shared" si="13"/>
        <v>#VALUE!</v>
      </c>
      <c r="U20" s="3">
        <v>6</v>
      </c>
      <c r="V20" s="1">
        <v>53</v>
      </c>
      <c r="W20" s="1">
        <v>31</v>
      </c>
      <c r="X20" s="4">
        <v>20</v>
      </c>
    </row>
    <row r="21" spans="1:24" x14ac:dyDescent="0.3">
      <c r="U21" s="3">
        <v>7</v>
      </c>
      <c r="V21" s="1">
        <v>50</v>
      </c>
      <c r="W21" s="1">
        <v>32</v>
      </c>
      <c r="X21" s="4">
        <v>19</v>
      </c>
    </row>
    <row r="22" spans="1:24" x14ac:dyDescent="0.3">
      <c r="A22" s="12" t="s">
        <v>25</v>
      </c>
      <c r="B22" s="12"/>
      <c r="C22" s="13">
        <v>6</v>
      </c>
      <c r="D22" s="12"/>
      <c r="E22" s="12"/>
      <c r="F22" s="12"/>
      <c r="U22" s="3">
        <v>8</v>
      </c>
      <c r="V22" s="1">
        <v>47</v>
      </c>
      <c r="W22" s="1">
        <v>33</v>
      </c>
      <c r="X22" s="4">
        <v>18</v>
      </c>
    </row>
    <row r="23" spans="1:24" x14ac:dyDescent="0.3">
      <c r="G23" s="28"/>
      <c r="U23" s="3">
        <v>9</v>
      </c>
      <c r="V23" s="1">
        <v>45</v>
      </c>
      <c r="W23" s="1">
        <v>34</v>
      </c>
      <c r="X23" s="4">
        <v>17</v>
      </c>
    </row>
    <row r="24" spans="1:24" x14ac:dyDescent="0.3">
      <c r="A24" s="89" t="str">
        <f>$A$1</f>
        <v xml:space="preserve">Senior Ladies 20 &amp; 21 Years </v>
      </c>
      <c r="B24" s="89"/>
      <c r="C24" s="89"/>
      <c r="D24" s="89"/>
      <c r="E24" s="23"/>
      <c r="U24" s="3">
        <v>10</v>
      </c>
      <c r="V24" s="1">
        <v>43</v>
      </c>
      <c r="W24" s="1">
        <v>35</v>
      </c>
      <c r="X24" s="4">
        <v>16</v>
      </c>
    </row>
    <row r="25" spans="1:24" x14ac:dyDescent="0.3">
      <c r="A25" s="2" t="s">
        <v>181</v>
      </c>
      <c r="B25" s="56">
        <v>204</v>
      </c>
      <c r="C25" s="1" t="s">
        <v>169</v>
      </c>
      <c r="D25" s="57" t="s">
        <v>125</v>
      </c>
      <c r="E25" s="57"/>
      <c r="F25" s="1">
        <f>VLOOKUP($C25,$C$5:$AB$10,9,FALSE)</f>
        <v>100</v>
      </c>
      <c r="G25" s="1">
        <f>VLOOKUP($C25,$C$5:$AB$10,16,FALSE)</f>
        <v>65</v>
      </c>
      <c r="H25" s="1">
        <f>VLOOKUP($C25,$C$5:$AB$10,23,FALSE)</f>
        <v>75</v>
      </c>
      <c r="I25" s="30">
        <f>SUM(F25:H25)</f>
        <v>240</v>
      </c>
      <c r="J25" s="1">
        <f>RANK(I25,$I$15:$I$20)</f>
        <v>1</v>
      </c>
      <c r="U25" s="3">
        <v>11</v>
      </c>
      <c r="V25" s="1">
        <v>41</v>
      </c>
      <c r="W25" s="1">
        <v>36</v>
      </c>
      <c r="X25" s="4">
        <v>15</v>
      </c>
    </row>
    <row r="26" spans="1:24" x14ac:dyDescent="0.3">
      <c r="A26" s="2" t="s">
        <v>26</v>
      </c>
      <c r="B26" s="56">
        <v>206</v>
      </c>
      <c r="C26" s="1" t="s">
        <v>48</v>
      </c>
      <c r="D26" s="57" t="s">
        <v>49</v>
      </c>
      <c r="E26" s="57"/>
      <c r="F26" s="1">
        <f>VLOOKUP($C26,$C$5:$AB$10,9,FALSE)</f>
        <v>75</v>
      </c>
      <c r="G26" s="1">
        <f>VLOOKUP($C26,$C$5:$AB$10,16,FALSE)</f>
        <v>100</v>
      </c>
      <c r="H26" s="1">
        <f>VLOOKUP($C26,$C$5:$AB$10,23,FALSE)</f>
        <v>65</v>
      </c>
      <c r="I26" s="30">
        <f>SUM(F26:H26)</f>
        <v>240</v>
      </c>
      <c r="J26" s="1">
        <f>RANK(I26,$I$15:$I$20)</f>
        <v>1</v>
      </c>
      <c r="U26" s="3">
        <v>12</v>
      </c>
      <c r="V26" s="1">
        <v>39</v>
      </c>
      <c r="W26" s="1">
        <v>37</v>
      </c>
      <c r="X26" s="4">
        <v>14</v>
      </c>
    </row>
    <row r="27" spans="1:24" x14ac:dyDescent="0.3">
      <c r="A27" s="2" t="s">
        <v>26</v>
      </c>
      <c r="B27" s="56">
        <v>207</v>
      </c>
      <c r="C27" s="1" t="s">
        <v>170</v>
      </c>
      <c r="D27" s="57" t="s">
        <v>125</v>
      </c>
      <c r="E27" s="57"/>
      <c r="F27" s="1">
        <f>VLOOKUP($C27,$C$5:$AB$10,9,FALSE)</f>
        <v>65</v>
      </c>
      <c r="G27" s="1">
        <f>VLOOKUP($C27,$C$5:$AB$10,16,FALSE)</f>
        <v>75</v>
      </c>
      <c r="H27" s="1">
        <f>VLOOKUP($C27,$C$5:$AB$10,23,FALSE)</f>
        <v>100</v>
      </c>
      <c r="I27" s="30">
        <f>SUM(F27:H27)</f>
        <v>240</v>
      </c>
      <c r="J27" s="1">
        <f>RANK(I27,$I$15:$I$20)</f>
        <v>1</v>
      </c>
      <c r="U27" s="3">
        <v>13</v>
      </c>
      <c r="V27" s="1">
        <v>38</v>
      </c>
      <c r="W27" s="1">
        <v>38</v>
      </c>
      <c r="X27" s="4">
        <v>13</v>
      </c>
    </row>
    <row r="28" spans="1:24" x14ac:dyDescent="0.3">
      <c r="A28" s="1" t="s">
        <v>29</v>
      </c>
      <c r="B28" s="56">
        <v>205</v>
      </c>
      <c r="C28" s="1" t="s">
        <v>126</v>
      </c>
      <c r="D28" s="57" t="s">
        <v>101</v>
      </c>
      <c r="E28" s="57"/>
      <c r="F28" s="1">
        <f>VLOOKUP($C28,$C$5:$AB$10,9,FALSE)</f>
        <v>60</v>
      </c>
      <c r="G28" s="1">
        <f>VLOOKUP($C28,$C$5:$AB$10,16,FALSE)</f>
        <v>60</v>
      </c>
      <c r="H28" s="1">
        <f>VLOOKUP($C28,$C$5:$AB$10,23,FALSE)</f>
        <v>60</v>
      </c>
      <c r="I28" s="30">
        <f>SUM(F28:H28)</f>
        <v>180</v>
      </c>
      <c r="J28" s="1">
        <f>RANK(I28,$I$15:$I$20)</f>
        <v>4</v>
      </c>
      <c r="U28" s="3">
        <v>14</v>
      </c>
      <c r="V28" s="1">
        <v>37</v>
      </c>
      <c r="W28" s="1">
        <v>39</v>
      </c>
      <c r="X28" s="4">
        <v>12</v>
      </c>
    </row>
    <row r="29" spans="1:24" x14ac:dyDescent="0.3">
      <c r="A29" s="1" t="s">
        <v>34</v>
      </c>
      <c r="B29" s="56">
        <v>203</v>
      </c>
      <c r="C29" s="59" t="s">
        <v>97</v>
      </c>
      <c r="D29" s="57" t="s">
        <v>49</v>
      </c>
      <c r="E29" s="57"/>
      <c r="F29" s="1">
        <f>VLOOKUP($C29,$C$5:$AB$10,9,FALSE)</f>
        <v>56</v>
      </c>
      <c r="G29" s="1">
        <f>VLOOKUP($C29,$C$5:$AB$10,16,FALSE)</f>
        <v>56</v>
      </c>
      <c r="H29" s="1">
        <f>VLOOKUP($C29,$C$5:$AB$10,23,FALSE)</f>
        <v>56</v>
      </c>
      <c r="I29" s="30">
        <f>SUM(F29:H29)</f>
        <v>168</v>
      </c>
      <c r="J29" s="1">
        <f>RANK(I29,$I$15:$I$20)</f>
        <v>5</v>
      </c>
      <c r="U29" s="3">
        <v>15</v>
      </c>
      <c r="V29" s="1">
        <v>36</v>
      </c>
      <c r="W29" s="1">
        <v>40</v>
      </c>
      <c r="X29" s="4">
        <v>11</v>
      </c>
    </row>
    <row r="30" spans="1:24" x14ac:dyDescent="0.3">
      <c r="B30" s="56"/>
      <c r="C30" s="27"/>
      <c r="D30" s="57"/>
      <c r="E30" s="57"/>
      <c r="U30" s="3">
        <v>16</v>
      </c>
      <c r="V30" s="1">
        <v>35</v>
      </c>
      <c r="W30" s="1">
        <v>41</v>
      </c>
      <c r="X30" s="4">
        <v>10</v>
      </c>
    </row>
    <row r="31" spans="1:24" x14ac:dyDescent="0.3">
      <c r="B31" s="56"/>
      <c r="C31" s="58"/>
      <c r="D31" s="57"/>
      <c r="E31" s="57"/>
      <c r="U31" s="3">
        <v>17</v>
      </c>
      <c r="V31" s="1">
        <v>34</v>
      </c>
      <c r="W31" s="1">
        <v>42</v>
      </c>
      <c r="X31" s="4">
        <v>9</v>
      </c>
    </row>
    <row r="32" spans="1:24" x14ac:dyDescent="0.3">
      <c r="B32" s="56"/>
      <c r="C32" s="27"/>
      <c r="D32" s="57"/>
      <c r="E32" s="57"/>
      <c r="U32" s="3">
        <v>18</v>
      </c>
      <c r="V32" s="1">
        <v>33</v>
      </c>
      <c r="W32" s="1">
        <v>43</v>
      </c>
      <c r="X32" s="4">
        <v>8</v>
      </c>
    </row>
    <row r="33" spans="1:24" x14ac:dyDescent="0.3">
      <c r="B33" s="56"/>
      <c r="C33" s="55"/>
      <c r="D33" s="57"/>
      <c r="E33" s="57"/>
      <c r="U33" s="3">
        <v>19</v>
      </c>
      <c r="V33" s="1">
        <v>32</v>
      </c>
      <c r="W33" s="1">
        <v>44</v>
      </c>
      <c r="X33" s="4">
        <v>7</v>
      </c>
    </row>
    <row r="34" spans="1:24" x14ac:dyDescent="0.3">
      <c r="B34" s="56"/>
      <c r="C34" s="58"/>
      <c r="D34" s="57"/>
      <c r="E34" s="57"/>
      <c r="U34" s="3">
        <v>20</v>
      </c>
      <c r="V34" s="1">
        <v>31</v>
      </c>
      <c r="W34" s="1">
        <v>45</v>
      </c>
      <c r="X34" s="4">
        <v>6</v>
      </c>
    </row>
    <row r="35" spans="1:24" x14ac:dyDescent="0.3">
      <c r="B35"/>
      <c r="C35" s="54"/>
      <c r="D35"/>
      <c r="E35"/>
      <c r="U35" s="3">
        <v>21</v>
      </c>
      <c r="V35" s="1">
        <v>30</v>
      </c>
      <c r="W35" s="1">
        <v>46</v>
      </c>
      <c r="X35" s="4">
        <v>5</v>
      </c>
    </row>
    <row r="36" spans="1:24" x14ac:dyDescent="0.3">
      <c r="U36" s="3">
        <v>22</v>
      </c>
      <c r="V36" s="1">
        <v>29</v>
      </c>
      <c r="W36" s="1">
        <v>47</v>
      </c>
      <c r="X36" s="4">
        <v>4</v>
      </c>
    </row>
    <row r="37" spans="1:24" x14ac:dyDescent="0.3">
      <c r="A37" s="16" t="s">
        <v>30</v>
      </c>
      <c r="B37" s="14"/>
      <c r="C37" s="14"/>
      <c r="D37" s="14"/>
      <c r="E37" s="14"/>
      <c r="U37" s="3">
        <v>23</v>
      </c>
      <c r="V37" s="1">
        <v>28</v>
      </c>
      <c r="W37" s="1">
        <v>48</v>
      </c>
      <c r="X37" s="4">
        <v>3</v>
      </c>
    </row>
    <row r="38" spans="1:24" x14ac:dyDescent="0.3">
      <c r="A38" s="2" t="s">
        <v>31</v>
      </c>
      <c r="B38" s="14"/>
      <c r="C38" s="14"/>
      <c r="D38" s="14"/>
      <c r="E38" s="14"/>
      <c r="U38" s="3">
        <v>24</v>
      </c>
      <c r="V38" s="1">
        <v>27</v>
      </c>
      <c r="W38" s="1">
        <v>49</v>
      </c>
      <c r="X38" s="4">
        <v>2</v>
      </c>
    </row>
    <row r="39" spans="1:24" ht="18.600000000000001" thickBot="1" x14ac:dyDescent="0.4">
      <c r="A39" s="90" t="str">
        <f>$A$1</f>
        <v xml:space="preserve">Senior Ladies 20 &amp; 21 Years </v>
      </c>
      <c r="B39" s="90"/>
      <c r="C39" s="90"/>
      <c r="D39" s="90"/>
      <c r="E39" s="90"/>
      <c r="F39" s="90"/>
      <c r="U39" s="5">
        <v>25</v>
      </c>
      <c r="V39" s="6">
        <v>26</v>
      </c>
      <c r="W39" s="6">
        <v>50</v>
      </c>
      <c r="X39" s="7">
        <v>1</v>
      </c>
    </row>
    <row r="40" spans="1:24" ht="18" x14ac:dyDescent="0.35">
      <c r="A40" s="49" t="s">
        <v>34</v>
      </c>
      <c r="B40" s="60">
        <v>203</v>
      </c>
      <c r="C40" s="64" t="s">
        <v>97</v>
      </c>
      <c r="D40" s="62" t="s">
        <v>49</v>
      </c>
      <c r="E40" s="62"/>
      <c r="F40" s="48" t="s">
        <v>32</v>
      </c>
    </row>
    <row r="41" spans="1:24" ht="18" x14ac:dyDescent="0.35">
      <c r="A41" s="49" t="s">
        <v>29</v>
      </c>
      <c r="B41" s="60">
        <v>205</v>
      </c>
      <c r="C41" s="49" t="s">
        <v>126</v>
      </c>
      <c r="D41" s="62" t="s">
        <v>101</v>
      </c>
      <c r="E41" s="62"/>
      <c r="F41" s="48" t="s">
        <v>32</v>
      </c>
      <c r="H41" s="36"/>
      <c r="I41" s="35"/>
    </row>
    <row r="42" spans="1:24" ht="18" x14ac:dyDescent="0.35">
      <c r="A42" s="49"/>
      <c r="B42" s="52"/>
      <c r="C42" s="51"/>
      <c r="D42" s="51"/>
      <c r="E42" s="51"/>
      <c r="F42" s="49"/>
      <c r="H42" s="36"/>
      <c r="I42" s="35"/>
      <c r="J42" s="35"/>
    </row>
    <row r="43" spans="1:24" ht="18" x14ac:dyDescent="0.35">
      <c r="A43" s="48" t="s">
        <v>182</v>
      </c>
      <c r="B43" s="49"/>
      <c r="C43" s="49"/>
      <c r="D43" s="49"/>
      <c r="E43" s="49"/>
      <c r="F43" s="49"/>
      <c r="H43" s="36"/>
      <c r="I43" s="35"/>
      <c r="J43" s="35"/>
    </row>
    <row r="44" spans="1:24" ht="18" x14ac:dyDescent="0.35">
      <c r="A44" s="49"/>
      <c r="B44" s="60">
        <v>204</v>
      </c>
      <c r="C44" s="49" t="s">
        <v>169</v>
      </c>
      <c r="D44" s="62" t="s">
        <v>125</v>
      </c>
      <c r="E44" s="62"/>
      <c r="F44" s="48" t="s">
        <v>32</v>
      </c>
      <c r="H44" s="36"/>
      <c r="I44" s="35"/>
      <c r="J44" s="35"/>
    </row>
    <row r="45" spans="1:24" ht="18" x14ac:dyDescent="0.35">
      <c r="A45" s="49"/>
      <c r="B45" s="60">
        <v>206</v>
      </c>
      <c r="C45" s="49" t="s">
        <v>48</v>
      </c>
      <c r="D45" s="62" t="s">
        <v>49</v>
      </c>
      <c r="E45" s="49"/>
      <c r="F45" s="48" t="s">
        <v>32</v>
      </c>
      <c r="H45" s="36"/>
      <c r="I45" s="35"/>
      <c r="J45" s="35"/>
    </row>
    <row r="46" spans="1:24" ht="18" x14ac:dyDescent="0.35">
      <c r="B46" s="60">
        <v>207</v>
      </c>
      <c r="C46" s="49" t="s">
        <v>170</v>
      </c>
      <c r="D46" s="62" t="s">
        <v>125</v>
      </c>
      <c r="E46" s="49"/>
      <c r="F46" s="48" t="s">
        <v>32</v>
      </c>
      <c r="H46" s="36"/>
      <c r="I46" s="35"/>
      <c r="J46" s="35"/>
    </row>
    <row r="47" spans="1:24" ht="18" x14ac:dyDescent="0.35">
      <c r="A47" s="53"/>
      <c r="B47" s="50"/>
      <c r="C47" s="49"/>
      <c r="D47" s="49"/>
      <c r="E47" s="49"/>
      <c r="F47" s="49"/>
    </row>
    <row r="48" spans="1:24" ht="18" x14ac:dyDescent="0.35">
      <c r="A48" s="48" t="s">
        <v>85</v>
      </c>
      <c r="B48" s="50"/>
      <c r="C48" s="49"/>
      <c r="D48" s="49"/>
      <c r="E48" s="49"/>
      <c r="F48" s="49"/>
    </row>
    <row r="49" spans="1:6" ht="18" x14ac:dyDescent="0.35">
      <c r="A49" s="48"/>
      <c r="B49" s="50" t="s">
        <v>74</v>
      </c>
      <c r="C49" s="49"/>
      <c r="D49" s="49"/>
      <c r="E49" s="49"/>
      <c r="F49" s="49"/>
    </row>
    <row r="50" spans="1:6" ht="18" x14ac:dyDescent="0.35">
      <c r="A50" s="48"/>
      <c r="B50" s="50" t="s">
        <v>106</v>
      </c>
      <c r="C50" s="49"/>
      <c r="D50" s="49"/>
      <c r="E50" s="49"/>
      <c r="F50" s="49"/>
    </row>
    <row r="51" spans="1:6" ht="18" x14ac:dyDescent="0.35">
      <c r="A51" s="48"/>
      <c r="B51" s="50" t="s">
        <v>95</v>
      </c>
      <c r="C51" s="49"/>
      <c r="D51" s="49"/>
      <c r="E51" s="49"/>
      <c r="F51" s="49"/>
    </row>
    <row r="52" spans="1:6" ht="18" x14ac:dyDescent="0.35">
      <c r="A52" s="48"/>
      <c r="B52" s="50"/>
      <c r="C52" s="49"/>
      <c r="D52" s="49"/>
      <c r="E52" s="49"/>
      <c r="F52" s="49"/>
    </row>
    <row r="53" spans="1:6" ht="18" x14ac:dyDescent="0.35">
      <c r="A53" s="48"/>
      <c r="B53" s="50" t="s">
        <v>76</v>
      </c>
      <c r="C53" s="49"/>
      <c r="D53" s="49"/>
      <c r="E53" s="49"/>
      <c r="F53" s="49"/>
    </row>
    <row r="54" spans="1:6" ht="18" x14ac:dyDescent="0.35">
      <c r="A54" s="48"/>
      <c r="B54" s="50" t="s">
        <v>77</v>
      </c>
      <c r="C54" s="49"/>
      <c r="D54" s="49"/>
      <c r="E54" s="49"/>
      <c r="F54" s="49"/>
    </row>
    <row r="55" spans="1:6" ht="18" x14ac:dyDescent="0.35">
      <c r="A55" s="48"/>
      <c r="B55" s="50" t="s">
        <v>78</v>
      </c>
      <c r="C55" s="49"/>
      <c r="D55" s="49"/>
      <c r="E55" s="49"/>
      <c r="F55" s="49"/>
    </row>
    <row r="56" spans="1:6" ht="18" x14ac:dyDescent="0.35">
      <c r="A56" s="49"/>
      <c r="B56" s="50" t="s">
        <v>177</v>
      </c>
      <c r="C56" s="49"/>
      <c r="D56" s="49"/>
      <c r="E56" s="49"/>
      <c r="F56" s="49"/>
    </row>
    <row r="57" spans="1:6" ht="18" x14ac:dyDescent="0.35">
      <c r="A57" s="49"/>
      <c r="B57" s="50" t="s">
        <v>178</v>
      </c>
      <c r="C57" s="49"/>
      <c r="D57" s="49"/>
      <c r="E57" s="49"/>
      <c r="F57" s="49"/>
    </row>
    <row r="58" spans="1:6" ht="18" x14ac:dyDescent="0.35">
      <c r="A58" s="49"/>
      <c r="B58" s="50"/>
      <c r="C58" s="49"/>
      <c r="D58" s="49"/>
      <c r="E58" s="49"/>
      <c r="F58" s="49"/>
    </row>
    <row r="59" spans="1:6" ht="18" x14ac:dyDescent="0.35">
      <c r="A59" s="49"/>
      <c r="B59" s="48" t="s">
        <v>32</v>
      </c>
      <c r="C59" s="48" t="s">
        <v>33</v>
      </c>
      <c r="D59" s="49"/>
      <c r="E59" s="49"/>
      <c r="F59" s="49"/>
    </row>
  </sheetData>
  <autoFilter ref="B14:J20" xr:uid="{D004B05E-DEEB-4C36-BFF5-5D5E52537225}">
    <sortState xmlns:xlrd2="http://schemas.microsoft.com/office/spreadsheetml/2017/richdata2" ref="B15:J20">
      <sortCondition ref="J14:J20"/>
    </sortState>
  </autoFilter>
  <mergeCells count="11">
    <mergeCell ref="AA3:AB3"/>
    <mergeCell ref="A13:C13"/>
    <mergeCell ref="U13:X13"/>
    <mergeCell ref="A24:D24"/>
    <mergeCell ref="A39:F39"/>
    <mergeCell ref="F2:K2"/>
    <mergeCell ref="M2:R2"/>
    <mergeCell ref="T2:Y2"/>
    <mergeCell ref="F3:K3"/>
    <mergeCell ref="M3:R3"/>
    <mergeCell ref="T3:Y3"/>
  </mergeCells>
  <conditionalFormatting sqref="I5:J10">
    <cfRule type="duplicateValues" dxfId="8" priority="2"/>
  </conditionalFormatting>
  <conditionalFormatting sqref="I15:J20">
    <cfRule type="duplicateValues" dxfId="7" priority="5"/>
  </conditionalFormatting>
  <conditionalFormatting sqref="I25:J29">
    <cfRule type="duplicateValues" dxfId="6" priority="1"/>
  </conditionalFormatting>
  <conditionalFormatting sqref="P5:Q10">
    <cfRule type="duplicateValues" dxfId="5" priority="3"/>
  </conditionalFormatting>
  <conditionalFormatting sqref="W5:X10">
    <cfRule type="duplicateValues" dxfId="4" priority="4"/>
  </conditionalFormatting>
  <printOptions gridLines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&amp;C2022 WA STATE SOLO CHAMPIONSHIP</oddHeader>
  </headerFooter>
  <colBreaks count="2" manualBreakCount="2">
    <brk id="12" max="1048575" man="1"/>
    <brk id="19" max="1048575" man="1"/>
  </colBreak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9CC86-BDB7-402E-88D9-680FD985D042}">
  <sheetPr>
    <tabColor theme="8" tint="0.79998168889431442"/>
    <pageSetUpPr fitToPage="1"/>
  </sheetPr>
  <dimension ref="A1:AB42"/>
  <sheetViews>
    <sheetView zoomScale="80" zoomScaleNormal="80" workbookViewId="0">
      <pane xSplit="4" ySplit="4" topLeftCell="E5" activePane="bottomRight" state="frozen"/>
      <selection sqref="A1:X12"/>
      <selection pane="topRight" sqref="A1:X12"/>
      <selection pane="bottomLeft" sqref="A1:X12"/>
      <selection pane="bottomRight" activeCell="L22" sqref="L22"/>
    </sheetView>
  </sheetViews>
  <sheetFormatPr defaultColWidth="9.109375" defaultRowHeight="14.4" outlineLevelCol="1" x14ac:dyDescent="0.3"/>
  <cols>
    <col min="1" max="1" width="6.5546875" style="1" customWidth="1"/>
    <col min="2" max="2" width="5.6640625" style="1" bestFit="1" customWidth="1"/>
    <col min="3" max="3" width="19.5546875" style="1" customWidth="1" outlineLevel="1"/>
    <col min="4" max="4" width="28.6640625" style="1" customWidth="1" outlineLevel="1"/>
    <col min="5" max="5" width="2.44140625" style="1" customWidth="1"/>
    <col min="6" max="6" width="11.109375" style="1" customWidth="1" outlineLevel="1"/>
    <col min="7" max="7" width="10.44140625" style="1" customWidth="1" outlineLevel="1"/>
    <col min="8" max="8" width="12.109375" style="1" customWidth="1" outlineLevel="1"/>
    <col min="9" max="9" width="7.109375" style="1" customWidth="1" outlineLevel="1"/>
    <col min="10" max="10" width="8.33203125" style="1" customWidth="1" outlineLevel="1"/>
    <col min="11" max="11" width="9" style="1" customWidth="1" outlineLevel="1"/>
    <col min="12" max="12" width="2.6640625" style="1" customWidth="1"/>
    <col min="13" max="13" width="11.109375" style="1" customWidth="1" outlineLevel="1"/>
    <col min="14" max="14" width="10.44140625" style="1" customWidth="1" outlineLevel="1"/>
    <col min="15" max="15" width="10.5546875" style="1" customWidth="1" outlineLevel="1"/>
    <col min="16" max="16" width="6" style="1" customWidth="1" outlineLevel="1"/>
    <col min="17" max="17" width="8.33203125" style="1" customWidth="1" outlineLevel="1"/>
    <col min="18" max="18" width="9" style="1" customWidth="1" outlineLevel="1"/>
    <col min="19" max="19" width="2.6640625" style="1" customWidth="1"/>
    <col min="20" max="20" width="11.109375" style="1" customWidth="1" outlineLevel="1"/>
    <col min="21" max="21" width="10.44140625" style="1" customWidth="1" outlineLevel="1"/>
    <col min="22" max="22" width="10.5546875" style="1" customWidth="1" outlineLevel="1"/>
    <col min="23" max="23" width="6" style="1" customWidth="1" outlineLevel="1"/>
    <col min="24" max="24" width="8.33203125" style="1" customWidth="1" outlineLevel="1"/>
    <col min="25" max="25" width="9" style="1" customWidth="1" outlineLevel="1"/>
    <col min="26" max="26" width="2.6640625" style="1" customWidth="1"/>
    <col min="27" max="27" width="5.88671875" style="1" customWidth="1" collapsed="1"/>
    <col min="28" max="28" width="5.88671875" style="1" bestFit="1" customWidth="1"/>
    <col min="29" max="16384" width="9.109375" style="1"/>
  </cols>
  <sheetData>
    <row r="1" spans="1:28" ht="16.2" thickBot="1" x14ac:dyDescent="0.35">
      <c r="A1" s="67" t="s">
        <v>171</v>
      </c>
      <c r="B1" s="2"/>
      <c r="C1" s="2"/>
      <c r="E1" s="2"/>
      <c r="F1" s="2"/>
      <c r="H1" s="2"/>
      <c r="M1" s="2"/>
      <c r="O1" s="2"/>
      <c r="T1" s="2"/>
      <c r="V1" s="2"/>
    </row>
    <row r="2" spans="1:28" ht="15" thickBot="1" x14ac:dyDescent="0.35">
      <c r="A2" s="2"/>
      <c r="F2" s="79" t="str">
        <f>VLOOKUP(F3,Judges!$B$5:$C$7,2,FALSE)</f>
        <v>Clare McNeill-Arnall ADCRG</v>
      </c>
      <c r="G2" s="80"/>
      <c r="H2" s="80"/>
      <c r="I2" s="80"/>
      <c r="J2" s="80"/>
      <c r="K2" s="81"/>
      <c r="L2" s="65"/>
      <c r="M2" s="79" t="str">
        <f>VLOOKUP(M3,Judges!$B$5:$C$7,2,FALSE)</f>
        <v>Chris Carswell ADCRG</v>
      </c>
      <c r="N2" s="80"/>
      <c r="O2" s="80"/>
      <c r="P2" s="80"/>
      <c r="Q2" s="80"/>
      <c r="R2" s="81"/>
      <c r="S2" s="65"/>
      <c r="T2" s="79" t="str">
        <f>VLOOKUP(T3,Judges!$B$5:$C$7,2,FALSE)</f>
        <v>Helan Green ADCRG</v>
      </c>
      <c r="U2" s="80"/>
      <c r="V2" s="80"/>
      <c r="W2" s="80"/>
      <c r="X2" s="80"/>
      <c r="Y2" s="81"/>
    </row>
    <row r="3" spans="1:28" s="2" customFormat="1" x14ac:dyDescent="0.3">
      <c r="A3" s="24"/>
      <c r="B3" s="24" t="s">
        <v>1</v>
      </c>
      <c r="C3" s="24" t="s">
        <v>2</v>
      </c>
      <c r="D3" s="24" t="s">
        <v>3</v>
      </c>
      <c r="E3" s="24"/>
      <c r="F3" s="82" t="s">
        <v>4</v>
      </c>
      <c r="G3" s="83"/>
      <c r="H3" s="83"/>
      <c r="I3" s="83"/>
      <c r="J3" s="83"/>
      <c r="K3" s="84"/>
      <c r="L3" s="65"/>
      <c r="M3" s="82" t="s">
        <v>5</v>
      </c>
      <c r="N3" s="83"/>
      <c r="O3" s="83"/>
      <c r="P3" s="83"/>
      <c r="Q3" s="83"/>
      <c r="R3" s="84"/>
      <c r="S3" s="65"/>
      <c r="T3" s="82" t="s">
        <v>6</v>
      </c>
      <c r="U3" s="83"/>
      <c r="V3" s="83"/>
      <c r="W3" s="83"/>
      <c r="X3" s="83"/>
      <c r="Y3" s="83"/>
      <c r="Z3" s="65"/>
      <c r="AA3" s="82" t="s">
        <v>7</v>
      </c>
      <c r="AB3" s="84"/>
    </row>
    <row r="4" spans="1:28" s="2" customFormat="1" x14ac:dyDescent="0.3">
      <c r="A4" s="24"/>
      <c r="B4" s="24"/>
      <c r="C4" s="24"/>
      <c r="D4" s="24"/>
      <c r="E4" s="24"/>
      <c r="F4" s="25" t="s">
        <v>8</v>
      </c>
      <c r="G4" s="23" t="s">
        <v>9</v>
      </c>
      <c r="H4" s="23" t="s">
        <v>10</v>
      </c>
      <c r="I4" s="23" t="s">
        <v>7</v>
      </c>
      <c r="J4" s="23" t="s">
        <v>11</v>
      </c>
      <c r="K4" s="26" t="s">
        <v>12</v>
      </c>
      <c r="L4" s="65"/>
      <c r="M4" s="25" t="s">
        <v>8</v>
      </c>
      <c r="N4" s="23" t="s">
        <v>9</v>
      </c>
      <c r="O4" s="23" t="s">
        <v>10</v>
      </c>
      <c r="P4" s="23" t="s">
        <v>7</v>
      </c>
      <c r="Q4" s="23" t="s">
        <v>13</v>
      </c>
      <c r="R4" s="26" t="s">
        <v>14</v>
      </c>
      <c r="S4" s="65"/>
      <c r="T4" s="25" t="s">
        <v>8</v>
      </c>
      <c r="U4" s="23" t="s">
        <v>9</v>
      </c>
      <c r="V4" s="23" t="s">
        <v>10</v>
      </c>
      <c r="W4" s="23" t="s">
        <v>7</v>
      </c>
      <c r="X4" s="23" t="s">
        <v>15</v>
      </c>
      <c r="Y4" s="23" t="s">
        <v>16</v>
      </c>
      <c r="Z4" s="65"/>
      <c r="AA4" s="25" t="s">
        <v>17</v>
      </c>
      <c r="AB4" s="26" t="s">
        <v>18</v>
      </c>
    </row>
    <row r="5" spans="1:28" x14ac:dyDescent="0.3">
      <c r="B5" s="56">
        <v>109</v>
      </c>
      <c r="C5" s="59" t="s">
        <v>172</v>
      </c>
      <c r="D5" s="57" t="s">
        <v>125</v>
      </c>
      <c r="E5" s="57"/>
      <c r="F5" s="3">
        <v>82</v>
      </c>
      <c r="G5" s="1">
        <v>84</v>
      </c>
      <c r="H5" s="1">
        <v>85.5</v>
      </c>
      <c r="I5" s="30">
        <f t="shared" ref="I5:I8" si="0">SUM(F5:H5)</f>
        <v>251.5</v>
      </c>
      <c r="J5" s="1">
        <f>RANK(I5,$I$5:$I$8)</f>
        <v>2</v>
      </c>
      <c r="K5" s="4">
        <f>VLOOKUP(J5,'Points System'!$A$3:$B$53,2,FALSE)</f>
        <v>75</v>
      </c>
      <c r="L5" s="66"/>
      <c r="M5" s="3">
        <v>82</v>
      </c>
      <c r="N5" s="1">
        <v>84</v>
      </c>
      <c r="O5" s="1">
        <v>86</v>
      </c>
      <c r="P5" s="30">
        <f t="shared" ref="P5:P8" si="1">SUM(M5:O5)</f>
        <v>252</v>
      </c>
      <c r="Q5" s="1">
        <f>RANK(P5,$P$5:$P$8)</f>
        <v>2</v>
      </c>
      <c r="R5" s="70">
        <v>70</v>
      </c>
      <c r="S5" s="66"/>
      <c r="T5" s="3">
        <v>88</v>
      </c>
      <c r="U5" s="1">
        <v>89</v>
      </c>
      <c r="V5" s="1">
        <v>90</v>
      </c>
      <c r="W5" s="30">
        <f t="shared" ref="W5:W8" si="2">SUM(T5:V5)</f>
        <v>267</v>
      </c>
      <c r="X5" s="1">
        <f>RANK(W5,$W$5:$W$8)</f>
        <v>3</v>
      </c>
      <c r="Y5" s="4">
        <f>VLOOKUP(X5,'Points System'!$A$3:$B$53,2,FALSE)</f>
        <v>65</v>
      </c>
      <c r="Z5" s="65"/>
      <c r="AA5" s="3">
        <f>K5+R5+Y5</f>
        <v>210</v>
      </c>
      <c r="AB5" s="4">
        <f>RANK(AA5,$AA$5:$AA$8)</f>
        <v>2</v>
      </c>
    </row>
    <row r="6" spans="1:28" x14ac:dyDescent="0.3">
      <c r="B6" s="56">
        <v>110</v>
      </c>
      <c r="C6" s="1" t="s">
        <v>173</v>
      </c>
      <c r="D6" s="57" t="s">
        <v>125</v>
      </c>
      <c r="E6" s="57"/>
      <c r="F6" s="3">
        <v>88</v>
      </c>
      <c r="G6" s="1">
        <v>89</v>
      </c>
      <c r="H6" s="1">
        <v>90</v>
      </c>
      <c r="I6" s="30">
        <f t="shared" si="0"/>
        <v>267</v>
      </c>
      <c r="J6" s="1">
        <f>RANK(I6,$I$5:$I$8)</f>
        <v>1</v>
      </c>
      <c r="K6" s="4">
        <f>VLOOKUP(J6,'Points System'!$A$3:$B$53,2,FALSE)</f>
        <v>100</v>
      </c>
      <c r="L6" s="66"/>
      <c r="M6" s="3">
        <v>86</v>
      </c>
      <c r="N6" s="1">
        <v>86</v>
      </c>
      <c r="O6" s="1">
        <v>88</v>
      </c>
      <c r="P6" s="30">
        <f t="shared" si="1"/>
        <v>260</v>
      </c>
      <c r="Q6" s="1">
        <f>RANK(P6,$P$5:$P$8)</f>
        <v>1</v>
      </c>
      <c r="R6" s="4">
        <f>VLOOKUP(Q6,'Points System'!$A$3:$B$53,2,FALSE)</f>
        <v>100</v>
      </c>
      <c r="S6" s="66"/>
      <c r="T6" s="3">
        <v>90</v>
      </c>
      <c r="U6" s="1">
        <v>92</v>
      </c>
      <c r="V6" s="1">
        <v>93</v>
      </c>
      <c r="W6" s="30">
        <f t="shared" si="2"/>
        <v>275</v>
      </c>
      <c r="X6" s="1">
        <f>RANK(W6,$W$5:$W$8)</f>
        <v>1</v>
      </c>
      <c r="Y6" s="4">
        <f>VLOOKUP(X6,'Points System'!$A$3:$B$53,2,FALSE)</f>
        <v>100</v>
      </c>
      <c r="Z6" s="66"/>
      <c r="AA6" s="3">
        <f>K6+R6+Y6</f>
        <v>300</v>
      </c>
      <c r="AB6" s="4">
        <f>RANK(AA6,$AA$5:$AA$8)</f>
        <v>1</v>
      </c>
    </row>
    <row r="7" spans="1:28" x14ac:dyDescent="0.3">
      <c r="B7" s="56">
        <v>111</v>
      </c>
      <c r="C7" s="58" t="s">
        <v>52</v>
      </c>
      <c r="D7" s="57" t="s">
        <v>49</v>
      </c>
      <c r="E7" s="57"/>
      <c r="F7" s="3">
        <v>78</v>
      </c>
      <c r="G7" s="1">
        <v>78</v>
      </c>
      <c r="H7" s="1">
        <v>78</v>
      </c>
      <c r="I7" s="30">
        <f t="shared" si="0"/>
        <v>234</v>
      </c>
      <c r="J7" s="1">
        <f>RANK(I7,$I$5:$I$8)</f>
        <v>4</v>
      </c>
      <c r="K7" s="4">
        <f>VLOOKUP(J7,'Points System'!$A$3:$B$53,2,FALSE)</f>
        <v>60</v>
      </c>
      <c r="L7" s="66"/>
      <c r="M7" s="3">
        <v>80</v>
      </c>
      <c r="N7" s="1">
        <v>83</v>
      </c>
      <c r="O7" s="1">
        <v>82</v>
      </c>
      <c r="P7" s="30">
        <f t="shared" si="1"/>
        <v>245</v>
      </c>
      <c r="Q7" s="1">
        <f>RANK(P7,$P$5:$P$8)</f>
        <v>4</v>
      </c>
      <c r="R7" s="4">
        <f>VLOOKUP(Q7,'Points System'!$A$3:$B$53,2,FALSE)</f>
        <v>60</v>
      </c>
      <c r="S7" s="66"/>
      <c r="T7" s="3">
        <v>85</v>
      </c>
      <c r="U7" s="1">
        <v>86</v>
      </c>
      <c r="V7" s="1">
        <v>80</v>
      </c>
      <c r="W7" s="30">
        <f t="shared" si="2"/>
        <v>251</v>
      </c>
      <c r="X7" s="1">
        <f>RANK(W7,$W$5:$W$8)</f>
        <v>4</v>
      </c>
      <c r="Y7" s="4">
        <f>VLOOKUP(X7,'Points System'!$A$3:$B$53,2,FALSE)</f>
        <v>60</v>
      </c>
      <c r="Z7" s="66"/>
      <c r="AA7" s="3">
        <f>K7+R7+Y7</f>
        <v>180</v>
      </c>
      <c r="AB7" s="4">
        <f>RANK(AA7,$AA$5:$AA$8)</f>
        <v>4</v>
      </c>
    </row>
    <row r="8" spans="1:28" ht="15" thickBot="1" x14ac:dyDescent="0.35">
      <c r="B8" s="56">
        <v>112</v>
      </c>
      <c r="C8" s="27" t="s">
        <v>53</v>
      </c>
      <c r="D8" s="57" t="s">
        <v>125</v>
      </c>
      <c r="E8" s="57"/>
      <c r="F8" s="5">
        <v>84</v>
      </c>
      <c r="G8" s="6">
        <v>85</v>
      </c>
      <c r="H8" s="6">
        <v>82</v>
      </c>
      <c r="I8" s="42">
        <f t="shared" si="0"/>
        <v>251</v>
      </c>
      <c r="J8" s="6">
        <f>RANK(I8,$I$5:$I$8)</f>
        <v>3</v>
      </c>
      <c r="K8" s="7">
        <f>VLOOKUP(J8,'Points System'!$A$3:$B$53,2,FALSE)</f>
        <v>65</v>
      </c>
      <c r="L8" s="66"/>
      <c r="M8" s="5">
        <v>83</v>
      </c>
      <c r="N8" s="6">
        <v>85</v>
      </c>
      <c r="O8" s="6">
        <v>84</v>
      </c>
      <c r="P8" s="42">
        <f t="shared" si="1"/>
        <v>252</v>
      </c>
      <c r="Q8" s="6">
        <f>RANK(P8,$P$5:$P$8)</f>
        <v>2</v>
      </c>
      <c r="R8" s="69">
        <v>70</v>
      </c>
      <c r="S8" s="66"/>
      <c r="T8" s="5">
        <v>88.5</v>
      </c>
      <c r="U8" s="6">
        <v>88</v>
      </c>
      <c r="V8" s="6">
        <v>92</v>
      </c>
      <c r="W8" s="42">
        <f t="shared" si="2"/>
        <v>268.5</v>
      </c>
      <c r="X8" s="6">
        <f>RANK(W8,$W$5:$W$8)</f>
        <v>2</v>
      </c>
      <c r="Y8" s="7">
        <f>VLOOKUP(X8,'Points System'!$A$3:$B$53,2,FALSE)</f>
        <v>75</v>
      </c>
      <c r="Z8" s="66"/>
      <c r="AA8" s="5">
        <f>K8+R8+Y8</f>
        <v>210</v>
      </c>
      <c r="AB8" s="7">
        <f>RANK(AA8,$AA$5:$AA$8)</f>
        <v>2</v>
      </c>
    </row>
    <row r="10" spans="1:28" ht="15" thickBot="1" x14ac:dyDescent="0.35"/>
    <row r="11" spans="1:28" x14ac:dyDescent="0.3">
      <c r="A11" s="85" t="s">
        <v>20</v>
      </c>
      <c r="B11" s="85"/>
      <c r="C11" s="85"/>
      <c r="D11" s="22"/>
      <c r="E11" s="22"/>
      <c r="F11" s="22"/>
      <c r="G11" s="22"/>
      <c r="H11" s="22"/>
      <c r="I11" s="22"/>
      <c r="J11" s="22"/>
      <c r="M11" s="8"/>
      <c r="U11" s="86" t="s">
        <v>21</v>
      </c>
      <c r="V11" s="87"/>
      <c r="W11" s="87"/>
      <c r="X11" s="88"/>
    </row>
    <row r="12" spans="1:28" x14ac:dyDescent="0.3">
      <c r="A12" s="22"/>
      <c r="B12" s="22" t="s">
        <v>1</v>
      </c>
      <c r="C12" s="22" t="s">
        <v>22</v>
      </c>
      <c r="D12" s="22" t="s">
        <v>3</v>
      </c>
      <c r="E12" s="22"/>
      <c r="F12" s="22" t="s">
        <v>4</v>
      </c>
      <c r="G12" s="22" t="s">
        <v>5</v>
      </c>
      <c r="H12" s="22" t="s">
        <v>6</v>
      </c>
      <c r="I12" s="22" t="s">
        <v>7</v>
      </c>
      <c r="J12" s="22" t="s">
        <v>18</v>
      </c>
      <c r="M12" s="8" t="s">
        <v>23</v>
      </c>
      <c r="U12" s="9" t="s">
        <v>18</v>
      </c>
      <c r="V12" s="29" t="s">
        <v>24</v>
      </c>
      <c r="W12" s="29" t="s">
        <v>18</v>
      </c>
      <c r="X12" s="10" t="s">
        <v>24</v>
      </c>
      <c r="Y12" s="11"/>
      <c r="Z12" s="11"/>
    </row>
    <row r="13" spans="1:28" x14ac:dyDescent="0.3">
      <c r="A13" s="1">
        <v>1</v>
      </c>
      <c r="B13" s="56">
        <v>110</v>
      </c>
      <c r="C13" s="1" t="s">
        <v>173</v>
      </c>
      <c r="D13" s="57" t="s">
        <v>125</v>
      </c>
      <c r="E13" s="57"/>
      <c r="F13" s="1">
        <f>VLOOKUP($C13,$C$5:$AB$8,9,FALSE)</f>
        <v>100</v>
      </c>
      <c r="G13" s="1">
        <f>VLOOKUP($C13,$C$5:$AB$8,16,FALSE)</f>
        <v>100</v>
      </c>
      <c r="H13" s="1">
        <f>VLOOKUP($C13,$C$5:$AB$8,23,FALSE)</f>
        <v>100</v>
      </c>
      <c r="I13" s="30">
        <f>SUM(F13:H13)</f>
        <v>300</v>
      </c>
      <c r="J13" s="1">
        <f>RANK(I13,$I$13:$I$16)</f>
        <v>1</v>
      </c>
      <c r="M13" s="46">
        <f>I13-(VLOOKUP($C13,$C$5:$AB$8,25,FALSE))</f>
        <v>0</v>
      </c>
      <c r="U13" s="3">
        <v>1</v>
      </c>
      <c r="V13" s="1">
        <v>100</v>
      </c>
      <c r="W13" s="1">
        <v>26</v>
      </c>
      <c r="X13" s="4">
        <v>25</v>
      </c>
    </row>
    <row r="14" spans="1:28" x14ac:dyDescent="0.3">
      <c r="A14" s="1">
        <v>2</v>
      </c>
      <c r="B14" s="56">
        <v>109</v>
      </c>
      <c r="C14" s="59" t="s">
        <v>172</v>
      </c>
      <c r="D14" s="57" t="s">
        <v>125</v>
      </c>
      <c r="E14" s="57"/>
      <c r="F14" s="1">
        <f>VLOOKUP($C14,$C$5:$AB$8,9,FALSE)</f>
        <v>75</v>
      </c>
      <c r="G14" s="1">
        <f>VLOOKUP($C14,$C$5:$AB$8,16,FALSE)</f>
        <v>70</v>
      </c>
      <c r="H14" s="1">
        <f>VLOOKUP($C14,$C$5:$AB$8,23,FALSE)</f>
        <v>65</v>
      </c>
      <c r="I14" s="30">
        <f>SUM(F14:H14)</f>
        <v>210</v>
      </c>
      <c r="J14" s="1">
        <f>RANK(I14,$I$13:$I$16)</f>
        <v>2</v>
      </c>
      <c r="M14" s="46">
        <f>I14-(VLOOKUP($C14,$C$5:$AB$8,25,FALSE))</f>
        <v>0</v>
      </c>
      <c r="U14" s="3">
        <v>2</v>
      </c>
      <c r="V14" s="1">
        <v>75</v>
      </c>
      <c r="W14" s="1">
        <v>27</v>
      </c>
      <c r="X14" s="4">
        <v>24</v>
      </c>
    </row>
    <row r="15" spans="1:28" x14ac:dyDescent="0.3">
      <c r="A15" s="1">
        <v>3</v>
      </c>
      <c r="B15" s="56">
        <v>112</v>
      </c>
      <c r="C15" s="1" t="s">
        <v>53</v>
      </c>
      <c r="D15" s="57" t="s">
        <v>125</v>
      </c>
      <c r="E15" s="57"/>
      <c r="F15" s="1">
        <f>VLOOKUP($C15,$C$5:$AB$8,9,FALSE)</f>
        <v>65</v>
      </c>
      <c r="G15" s="1">
        <f>VLOOKUP($C15,$C$5:$AB$8,16,FALSE)</f>
        <v>70</v>
      </c>
      <c r="H15" s="1">
        <f>VLOOKUP($C15,$C$5:$AB$8,23,FALSE)</f>
        <v>75</v>
      </c>
      <c r="I15" s="30">
        <f>SUM(F15:H15)</f>
        <v>210</v>
      </c>
      <c r="J15" s="1">
        <f>RANK(I15,$I$13:$I$16)</f>
        <v>2</v>
      </c>
      <c r="M15" s="46">
        <f>I15-(VLOOKUP($C15,$C$5:$AB$8,25,FALSE))</f>
        <v>0</v>
      </c>
      <c r="U15" s="3">
        <v>3</v>
      </c>
      <c r="V15" s="1">
        <v>65</v>
      </c>
      <c r="W15" s="1">
        <v>28</v>
      </c>
      <c r="X15" s="4">
        <v>23</v>
      </c>
    </row>
    <row r="16" spans="1:28" x14ac:dyDescent="0.3">
      <c r="A16" s="1">
        <v>4</v>
      </c>
      <c r="B16" s="56">
        <v>111</v>
      </c>
      <c r="C16" s="1" t="s">
        <v>52</v>
      </c>
      <c r="D16" s="57" t="s">
        <v>49</v>
      </c>
      <c r="E16" s="57"/>
      <c r="F16" s="1">
        <f>VLOOKUP($C16,$C$5:$AB$8,9,FALSE)</f>
        <v>60</v>
      </c>
      <c r="G16" s="1">
        <f>VLOOKUP($C16,$C$5:$AB$8,16,FALSE)</f>
        <v>60</v>
      </c>
      <c r="H16" s="1">
        <f>VLOOKUP($C16,$C$5:$AB$8,23,FALSE)</f>
        <v>60</v>
      </c>
      <c r="I16" s="30">
        <f>SUM(F16:H16)</f>
        <v>180</v>
      </c>
      <c r="J16" s="1">
        <f>RANK(I16,$I$13:$I$16)</f>
        <v>4</v>
      </c>
      <c r="M16" s="46">
        <f>I16-(VLOOKUP($C16,$C$5:$AB$8,25,FALSE))</f>
        <v>0</v>
      </c>
      <c r="U16" s="3">
        <v>4</v>
      </c>
      <c r="V16" s="1">
        <v>60</v>
      </c>
      <c r="W16" s="1">
        <v>29</v>
      </c>
      <c r="X16" s="4">
        <v>22</v>
      </c>
    </row>
    <row r="17" spans="1:24" x14ac:dyDescent="0.3">
      <c r="U17" s="3">
        <v>5</v>
      </c>
      <c r="V17" s="1">
        <v>56</v>
      </c>
      <c r="W17" s="1">
        <v>30</v>
      </c>
      <c r="X17" s="4">
        <v>21</v>
      </c>
    </row>
    <row r="18" spans="1:24" x14ac:dyDescent="0.3">
      <c r="A18" s="12" t="s">
        <v>25</v>
      </c>
      <c r="B18" s="12"/>
      <c r="C18" s="13">
        <v>4</v>
      </c>
      <c r="D18" s="12"/>
      <c r="E18" s="12"/>
      <c r="F18" s="12"/>
      <c r="U18" s="3">
        <v>6</v>
      </c>
      <c r="V18" s="1">
        <v>53</v>
      </c>
      <c r="W18" s="1">
        <v>31</v>
      </c>
      <c r="X18" s="4">
        <v>20</v>
      </c>
    </row>
    <row r="19" spans="1:24" x14ac:dyDescent="0.3">
      <c r="G19" s="28"/>
      <c r="U19" s="3">
        <v>7</v>
      </c>
      <c r="V19" s="1">
        <v>50</v>
      </c>
      <c r="W19" s="1">
        <v>32</v>
      </c>
      <c r="X19" s="4">
        <v>19</v>
      </c>
    </row>
    <row r="20" spans="1:24" x14ac:dyDescent="0.3">
      <c r="A20" s="89" t="str">
        <f>$A$1</f>
        <v>Senior Ladies 22 Years &amp; Over</v>
      </c>
      <c r="B20" s="89"/>
      <c r="C20" s="89"/>
      <c r="D20" s="89"/>
      <c r="E20" s="23"/>
      <c r="U20" s="3">
        <v>8</v>
      </c>
      <c r="V20" s="1">
        <v>47</v>
      </c>
      <c r="W20" s="1">
        <v>33</v>
      </c>
      <c r="X20" s="4">
        <v>18</v>
      </c>
    </row>
    <row r="21" spans="1:24" x14ac:dyDescent="0.3">
      <c r="A21" s="1" t="s">
        <v>26</v>
      </c>
      <c r="B21" s="56">
        <v>110</v>
      </c>
      <c r="C21" s="1" t="s">
        <v>173</v>
      </c>
      <c r="D21" s="57" t="s">
        <v>125</v>
      </c>
      <c r="E21" s="57"/>
      <c r="U21" s="3">
        <v>9</v>
      </c>
      <c r="V21" s="1">
        <v>45</v>
      </c>
      <c r="W21" s="1">
        <v>34</v>
      </c>
      <c r="X21" s="4">
        <v>17</v>
      </c>
    </row>
    <row r="22" spans="1:24" x14ac:dyDescent="0.3">
      <c r="A22" s="1" t="s">
        <v>27</v>
      </c>
      <c r="B22" s="56">
        <v>109</v>
      </c>
      <c r="C22" s="59" t="s">
        <v>172</v>
      </c>
      <c r="D22" s="57" t="s">
        <v>125</v>
      </c>
      <c r="E22" s="57"/>
      <c r="U22" s="3">
        <v>10</v>
      </c>
      <c r="V22" s="1">
        <v>43</v>
      </c>
      <c r="W22" s="1">
        <v>35</v>
      </c>
      <c r="X22" s="4">
        <v>16</v>
      </c>
    </row>
    <row r="23" spans="1:24" x14ac:dyDescent="0.3">
      <c r="A23" s="1" t="s">
        <v>27</v>
      </c>
      <c r="B23" s="56">
        <v>112</v>
      </c>
      <c r="C23" s="1" t="s">
        <v>53</v>
      </c>
      <c r="D23" s="57" t="s">
        <v>125</v>
      </c>
      <c r="E23" s="57"/>
      <c r="U23" s="3">
        <v>11</v>
      </c>
      <c r="V23" s="1">
        <v>41</v>
      </c>
      <c r="W23" s="1">
        <v>36</v>
      </c>
      <c r="X23" s="4">
        <v>15</v>
      </c>
    </row>
    <row r="24" spans="1:24" x14ac:dyDescent="0.3">
      <c r="A24" s="1" t="s">
        <v>29</v>
      </c>
      <c r="B24" s="56">
        <v>111</v>
      </c>
      <c r="C24" s="1" t="s">
        <v>52</v>
      </c>
      <c r="D24" s="57" t="s">
        <v>49</v>
      </c>
      <c r="E24" s="57"/>
      <c r="U24" s="3">
        <v>12</v>
      </c>
      <c r="V24" s="1">
        <v>39</v>
      </c>
      <c r="W24" s="1">
        <v>37</v>
      </c>
      <c r="X24" s="4">
        <v>14</v>
      </c>
    </row>
    <row r="25" spans="1:24" x14ac:dyDescent="0.3">
      <c r="B25"/>
      <c r="C25" s="54"/>
      <c r="D25"/>
      <c r="E25"/>
      <c r="U25" s="3">
        <v>13</v>
      </c>
      <c r="V25" s="1">
        <v>38</v>
      </c>
      <c r="W25" s="1">
        <v>38</v>
      </c>
      <c r="X25" s="4">
        <v>13</v>
      </c>
    </row>
    <row r="26" spans="1:24" x14ac:dyDescent="0.3">
      <c r="U26" s="3">
        <v>14</v>
      </c>
      <c r="V26" s="1">
        <v>37</v>
      </c>
      <c r="W26" s="1">
        <v>39</v>
      </c>
      <c r="X26" s="4">
        <v>12</v>
      </c>
    </row>
    <row r="27" spans="1:24" x14ac:dyDescent="0.3">
      <c r="A27" s="16" t="s">
        <v>30</v>
      </c>
      <c r="B27" s="14"/>
      <c r="C27" s="14"/>
      <c r="D27" s="14"/>
      <c r="E27" s="14"/>
      <c r="U27" s="3">
        <v>15</v>
      </c>
      <c r="V27" s="1">
        <v>36</v>
      </c>
      <c r="W27" s="1">
        <v>40</v>
      </c>
      <c r="X27" s="4">
        <v>11</v>
      </c>
    </row>
    <row r="28" spans="1:24" x14ac:dyDescent="0.3">
      <c r="A28" s="2" t="s">
        <v>31</v>
      </c>
      <c r="B28" s="14"/>
      <c r="C28" s="14"/>
      <c r="D28" s="14"/>
      <c r="E28" s="14"/>
      <c r="U28" s="3">
        <v>16</v>
      </c>
      <c r="V28" s="1">
        <v>35</v>
      </c>
      <c r="W28" s="1">
        <v>41</v>
      </c>
      <c r="X28" s="4">
        <v>10</v>
      </c>
    </row>
    <row r="29" spans="1:24" ht="18" x14ac:dyDescent="0.35">
      <c r="A29" s="90" t="str">
        <f>$A$1</f>
        <v>Senior Ladies 22 Years &amp; Over</v>
      </c>
      <c r="B29" s="90"/>
      <c r="C29" s="90"/>
      <c r="D29" s="90"/>
      <c r="E29" s="90"/>
      <c r="F29" s="90"/>
      <c r="U29" s="3">
        <v>17</v>
      </c>
      <c r="V29" s="1">
        <v>34</v>
      </c>
      <c r="W29" s="1">
        <v>42</v>
      </c>
      <c r="X29" s="4">
        <v>9</v>
      </c>
    </row>
    <row r="30" spans="1:24" ht="18" x14ac:dyDescent="0.35">
      <c r="A30" s="49" t="s">
        <v>29</v>
      </c>
      <c r="B30" s="60">
        <v>111</v>
      </c>
      <c r="C30" s="49" t="s">
        <v>52</v>
      </c>
      <c r="D30" s="62" t="s">
        <v>49</v>
      </c>
      <c r="E30" s="62"/>
      <c r="F30" s="48" t="s">
        <v>32</v>
      </c>
      <c r="H30" s="36"/>
      <c r="I30" s="35"/>
      <c r="U30" s="3">
        <v>18</v>
      </c>
      <c r="V30" s="1">
        <v>33</v>
      </c>
      <c r="W30" s="1">
        <v>43</v>
      </c>
      <c r="X30" s="4">
        <v>8</v>
      </c>
    </row>
    <row r="31" spans="1:24" ht="18" x14ac:dyDescent="0.35">
      <c r="A31" s="48" t="s">
        <v>181</v>
      </c>
      <c r="B31" s="60">
        <v>112</v>
      </c>
      <c r="C31" s="49" t="s">
        <v>53</v>
      </c>
      <c r="D31" s="62" t="s">
        <v>125</v>
      </c>
      <c r="E31" s="62"/>
      <c r="F31" s="48" t="s">
        <v>32</v>
      </c>
      <c r="H31" s="36"/>
      <c r="I31" s="35"/>
      <c r="U31" s="3">
        <v>19</v>
      </c>
      <c r="V31" s="1">
        <v>32</v>
      </c>
      <c r="W31" s="1">
        <v>44</v>
      </c>
      <c r="X31" s="4">
        <v>7</v>
      </c>
    </row>
    <row r="32" spans="1:24" ht="18" x14ac:dyDescent="0.35">
      <c r="A32" s="48" t="s">
        <v>27</v>
      </c>
      <c r="B32" s="60">
        <v>109</v>
      </c>
      <c r="C32" s="64" t="s">
        <v>172</v>
      </c>
      <c r="D32" s="62" t="s">
        <v>125</v>
      </c>
      <c r="E32" s="62"/>
      <c r="F32" s="48" t="s">
        <v>32</v>
      </c>
      <c r="H32" s="36"/>
      <c r="I32" s="35"/>
      <c r="K32" s="15"/>
      <c r="L32" s="15"/>
      <c r="U32" s="3">
        <v>20</v>
      </c>
      <c r="V32" s="1">
        <v>31</v>
      </c>
      <c r="W32" s="1">
        <v>45</v>
      </c>
      <c r="X32" s="4">
        <v>6</v>
      </c>
    </row>
    <row r="33" spans="1:24" ht="18" x14ac:dyDescent="0.35">
      <c r="A33" s="49"/>
      <c r="B33" s="52"/>
      <c r="C33" s="51"/>
      <c r="D33" s="51"/>
      <c r="E33" s="51"/>
      <c r="F33" s="49"/>
      <c r="H33" s="36"/>
      <c r="I33" s="35"/>
      <c r="J33" s="35"/>
      <c r="U33" s="3">
        <v>21</v>
      </c>
      <c r="V33" s="1">
        <v>30</v>
      </c>
      <c r="W33" s="1">
        <v>46</v>
      </c>
      <c r="X33" s="4">
        <v>5</v>
      </c>
    </row>
    <row r="34" spans="1:24" ht="18" x14ac:dyDescent="0.35">
      <c r="A34" s="48" t="s">
        <v>139</v>
      </c>
      <c r="B34" s="49"/>
      <c r="C34" s="49"/>
      <c r="D34" s="49"/>
      <c r="E34" s="49"/>
      <c r="F34" s="49"/>
      <c r="H34" s="36"/>
      <c r="I34" s="35"/>
      <c r="J34" s="35"/>
      <c r="U34" s="3">
        <v>22</v>
      </c>
      <c r="V34" s="1">
        <v>29</v>
      </c>
      <c r="W34" s="1">
        <v>47</v>
      </c>
      <c r="X34" s="4">
        <v>4</v>
      </c>
    </row>
    <row r="35" spans="1:24" ht="18" x14ac:dyDescent="0.35">
      <c r="A35" s="49"/>
      <c r="B35" s="60">
        <v>110</v>
      </c>
      <c r="C35" s="49" t="s">
        <v>173</v>
      </c>
      <c r="D35" s="62" t="s">
        <v>125</v>
      </c>
      <c r="E35" s="62"/>
      <c r="F35" s="48" t="s">
        <v>32</v>
      </c>
      <c r="H35" s="36"/>
      <c r="I35" s="35"/>
      <c r="J35" s="35"/>
      <c r="U35" s="3">
        <v>23</v>
      </c>
      <c r="V35" s="1">
        <v>28</v>
      </c>
      <c r="W35" s="1">
        <v>48</v>
      </c>
      <c r="X35" s="4">
        <v>3</v>
      </c>
    </row>
    <row r="36" spans="1:24" ht="18" x14ac:dyDescent="0.35">
      <c r="A36" s="49"/>
      <c r="B36" s="49"/>
      <c r="C36" s="49"/>
      <c r="D36" s="49"/>
      <c r="E36" s="49"/>
      <c r="F36" s="49"/>
      <c r="H36" s="36"/>
      <c r="I36" s="35"/>
      <c r="J36" s="35"/>
      <c r="Q36"/>
      <c r="U36" s="3">
        <v>24</v>
      </c>
      <c r="V36" s="1">
        <v>27</v>
      </c>
      <c r="W36" s="1">
        <v>49</v>
      </c>
      <c r="X36" s="4">
        <v>2</v>
      </c>
    </row>
    <row r="37" spans="1:24" ht="18.600000000000001" thickBot="1" x14ac:dyDescent="0.4">
      <c r="A37" s="48" t="s">
        <v>85</v>
      </c>
      <c r="B37" s="49"/>
      <c r="C37" s="49"/>
      <c r="D37" s="49"/>
      <c r="E37" s="49"/>
      <c r="F37" s="49"/>
      <c r="H37" s="36"/>
      <c r="I37" s="35"/>
      <c r="J37" s="35"/>
      <c r="U37" s="5">
        <v>25</v>
      </c>
      <c r="V37" s="6">
        <v>26</v>
      </c>
      <c r="W37" s="6">
        <v>50</v>
      </c>
      <c r="X37" s="7">
        <v>1</v>
      </c>
    </row>
    <row r="38" spans="1:24" ht="18" x14ac:dyDescent="0.35">
      <c r="A38" s="53"/>
      <c r="B38" s="50" t="s">
        <v>74</v>
      </c>
      <c r="C38" s="49"/>
      <c r="D38" s="49"/>
      <c r="E38" s="49"/>
      <c r="F38" s="49"/>
    </row>
    <row r="39" spans="1:24" ht="18" x14ac:dyDescent="0.35">
      <c r="A39" s="49"/>
      <c r="B39" s="50" t="s">
        <v>106</v>
      </c>
      <c r="C39" s="49"/>
      <c r="D39" s="49"/>
      <c r="E39" s="49"/>
      <c r="F39" s="49"/>
    </row>
    <row r="40" spans="1:24" ht="18" x14ac:dyDescent="0.35">
      <c r="A40" s="49"/>
      <c r="B40" s="50" t="s">
        <v>95</v>
      </c>
      <c r="C40" s="49"/>
      <c r="D40" s="49"/>
      <c r="E40" s="49"/>
      <c r="F40" s="49"/>
    </row>
    <row r="41" spans="1:24" ht="18" x14ac:dyDescent="0.35">
      <c r="A41" s="49"/>
      <c r="B41" s="49"/>
      <c r="C41" s="49"/>
      <c r="D41" s="49"/>
      <c r="E41" s="49"/>
      <c r="F41" s="49"/>
    </row>
    <row r="42" spans="1:24" ht="18" x14ac:dyDescent="0.35">
      <c r="A42" s="49"/>
      <c r="B42" s="48" t="s">
        <v>32</v>
      </c>
      <c r="C42" s="48" t="s">
        <v>33</v>
      </c>
      <c r="D42" s="49"/>
      <c r="E42" s="49"/>
      <c r="F42" s="49"/>
    </row>
  </sheetData>
  <autoFilter ref="B12:J16" xr:uid="{D004B05E-DEEB-4C36-BFF5-5D5E52537225}">
    <sortState xmlns:xlrd2="http://schemas.microsoft.com/office/spreadsheetml/2017/richdata2" ref="B13:J16">
      <sortCondition ref="J12:J16"/>
    </sortState>
  </autoFilter>
  <mergeCells count="11">
    <mergeCell ref="AA3:AB3"/>
    <mergeCell ref="A11:C11"/>
    <mergeCell ref="U11:X11"/>
    <mergeCell ref="A20:D20"/>
    <mergeCell ref="A29:F29"/>
    <mergeCell ref="F2:K2"/>
    <mergeCell ref="M2:R2"/>
    <mergeCell ref="T2:Y2"/>
    <mergeCell ref="F3:K3"/>
    <mergeCell ref="M3:R3"/>
    <mergeCell ref="T3:Y3"/>
  </mergeCells>
  <conditionalFormatting sqref="I5:J8">
    <cfRule type="duplicateValues" dxfId="3" priority="219"/>
  </conditionalFormatting>
  <conditionalFormatting sqref="I13:J16">
    <cfRule type="duplicateValues" dxfId="2" priority="224"/>
  </conditionalFormatting>
  <conditionalFormatting sqref="P5:Q8">
    <cfRule type="duplicateValues" dxfId="1" priority="221"/>
  </conditionalFormatting>
  <conditionalFormatting sqref="W5:X8">
    <cfRule type="duplicateValues" dxfId="0" priority="223"/>
  </conditionalFormatting>
  <printOptions gridLines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&amp;C2022 WA STATE SOLO CHAMPIONSHIP</oddHeader>
  </headerFooter>
  <colBreaks count="2" manualBreakCount="2">
    <brk id="12" max="1048575" man="1"/>
    <brk id="19" max="1048575" man="1"/>
  </col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53"/>
  <sheetViews>
    <sheetView topLeftCell="A33" workbookViewId="0">
      <selection activeCell="A53" sqref="A53"/>
    </sheetView>
  </sheetViews>
  <sheetFormatPr defaultColWidth="9.109375" defaultRowHeight="13.2" x14ac:dyDescent="0.25"/>
  <sheetData>
    <row r="1" spans="1:2" x14ac:dyDescent="0.25">
      <c r="A1" s="18" t="s">
        <v>21</v>
      </c>
      <c r="B1" s="19"/>
    </row>
    <row r="2" spans="1:2" x14ac:dyDescent="0.25">
      <c r="A2" s="20" t="s">
        <v>18</v>
      </c>
      <c r="B2" s="20" t="s">
        <v>24</v>
      </c>
    </row>
    <row r="3" spans="1:2" x14ac:dyDescent="0.25">
      <c r="A3" s="19">
        <v>1</v>
      </c>
      <c r="B3" s="19">
        <v>100</v>
      </c>
    </row>
    <row r="4" spans="1:2" x14ac:dyDescent="0.25">
      <c r="A4" s="19">
        <v>2</v>
      </c>
      <c r="B4" s="19">
        <v>75</v>
      </c>
    </row>
    <row r="5" spans="1:2" x14ac:dyDescent="0.25">
      <c r="A5" s="19">
        <v>3</v>
      </c>
      <c r="B5" s="19">
        <v>65</v>
      </c>
    </row>
    <row r="6" spans="1:2" x14ac:dyDescent="0.25">
      <c r="A6" s="19">
        <v>4</v>
      </c>
      <c r="B6" s="19">
        <v>60</v>
      </c>
    </row>
    <row r="7" spans="1:2" x14ac:dyDescent="0.25">
      <c r="A7" s="19">
        <v>5</v>
      </c>
      <c r="B7" s="19">
        <v>56</v>
      </c>
    </row>
    <row r="8" spans="1:2" x14ac:dyDescent="0.25">
      <c r="A8" s="19">
        <v>6</v>
      </c>
      <c r="B8" s="19">
        <v>53</v>
      </c>
    </row>
    <row r="9" spans="1:2" x14ac:dyDescent="0.25">
      <c r="A9" s="19">
        <v>7</v>
      </c>
      <c r="B9" s="19">
        <v>50</v>
      </c>
    </row>
    <row r="10" spans="1:2" x14ac:dyDescent="0.25">
      <c r="A10" s="19">
        <v>8</v>
      </c>
      <c r="B10" s="19">
        <v>47</v>
      </c>
    </row>
    <row r="11" spans="1:2" x14ac:dyDescent="0.25">
      <c r="A11" s="19">
        <v>9</v>
      </c>
      <c r="B11" s="19">
        <v>45</v>
      </c>
    </row>
    <row r="12" spans="1:2" x14ac:dyDescent="0.25">
      <c r="A12" s="19">
        <v>10</v>
      </c>
      <c r="B12" s="19">
        <v>43</v>
      </c>
    </row>
    <row r="13" spans="1:2" x14ac:dyDescent="0.25">
      <c r="A13" s="19">
        <v>11</v>
      </c>
      <c r="B13" s="19">
        <v>41</v>
      </c>
    </row>
    <row r="14" spans="1:2" x14ac:dyDescent="0.25">
      <c r="A14" s="19">
        <v>12</v>
      </c>
      <c r="B14" s="19">
        <v>39</v>
      </c>
    </row>
    <row r="15" spans="1:2" x14ac:dyDescent="0.25">
      <c r="A15" s="19">
        <v>13</v>
      </c>
      <c r="B15" s="19">
        <v>38</v>
      </c>
    </row>
    <row r="16" spans="1:2" x14ac:dyDescent="0.25">
      <c r="A16" s="19">
        <v>14</v>
      </c>
      <c r="B16" s="19">
        <v>37</v>
      </c>
    </row>
    <row r="17" spans="1:2" x14ac:dyDescent="0.25">
      <c r="A17" s="19">
        <v>15</v>
      </c>
      <c r="B17" s="19">
        <v>36</v>
      </c>
    </row>
    <row r="18" spans="1:2" x14ac:dyDescent="0.25">
      <c r="A18" s="19">
        <v>16</v>
      </c>
      <c r="B18" s="19">
        <v>35</v>
      </c>
    </row>
    <row r="19" spans="1:2" x14ac:dyDescent="0.25">
      <c r="A19" s="19">
        <v>17</v>
      </c>
      <c r="B19" s="19">
        <v>34</v>
      </c>
    </row>
    <row r="20" spans="1:2" x14ac:dyDescent="0.25">
      <c r="A20" s="19">
        <v>18</v>
      </c>
      <c r="B20" s="19">
        <v>33</v>
      </c>
    </row>
    <row r="21" spans="1:2" x14ac:dyDescent="0.25">
      <c r="A21" s="19">
        <v>19</v>
      </c>
      <c r="B21" s="19">
        <v>32</v>
      </c>
    </row>
    <row r="22" spans="1:2" x14ac:dyDescent="0.25">
      <c r="A22" s="19">
        <v>20</v>
      </c>
      <c r="B22" s="19">
        <v>31</v>
      </c>
    </row>
    <row r="23" spans="1:2" x14ac:dyDescent="0.25">
      <c r="A23" s="19">
        <v>21</v>
      </c>
      <c r="B23" s="19">
        <v>30</v>
      </c>
    </row>
    <row r="24" spans="1:2" x14ac:dyDescent="0.25">
      <c r="A24" s="19">
        <v>22</v>
      </c>
      <c r="B24" s="19">
        <v>29</v>
      </c>
    </row>
    <row r="25" spans="1:2" x14ac:dyDescent="0.25">
      <c r="A25" s="19">
        <v>23</v>
      </c>
      <c r="B25" s="19">
        <v>28</v>
      </c>
    </row>
    <row r="26" spans="1:2" x14ac:dyDescent="0.25">
      <c r="A26" s="19">
        <v>24</v>
      </c>
      <c r="B26" s="19">
        <v>27</v>
      </c>
    </row>
    <row r="27" spans="1:2" x14ac:dyDescent="0.25">
      <c r="A27" s="19">
        <v>25</v>
      </c>
      <c r="B27" s="19">
        <v>26</v>
      </c>
    </row>
    <row r="28" spans="1:2" x14ac:dyDescent="0.25">
      <c r="A28" s="19">
        <v>26</v>
      </c>
      <c r="B28" s="19">
        <v>25</v>
      </c>
    </row>
    <row r="29" spans="1:2" x14ac:dyDescent="0.25">
      <c r="A29" s="19">
        <v>27</v>
      </c>
      <c r="B29" s="19">
        <v>24</v>
      </c>
    </row>
    <row r="30" spans="1:2" x14ac:dyDescent="0.25">
      <c r="A30" s="19">
        <v>28</v>
      </c>
      <c r="B30" s="19">
        <v>23</v>
      </c>
    </row>
    <row r="31" spans="1:2" x14ac:dyDescent="0.25">
      <c r="A31" s="19">
        <v>29</v>
      </c>
      <c r="B31" s="19">
        <v>22</v>
      </c>
    </row>
    <row r="32" spans="1:2" x14ac:dyDescent="0.25">
      <c r="A32" s="19">
        <v>30</v>
      </c>
      <c r="B32" s="19">
        <v>21</v>
      </c>
    </row>
    <row r="33" spans="1:2" x14ac:dyDescent="0.25">
      <c r="A33" s="19">
        <v>31</v>
      </c>
      <c r="B33" s="19">
        <v>20</v>
      </c>
    </row>
    <row r="34" spans="1:2" x14ac:dyDescent="0.25">
      <c r="A34" s="19">
        <v>32</v>
      </c>
      <c r="B34" s="19">
        <v>19</v>
      </c>
    </row>
    <row r="35" spans="1:2" x14ac:dyDescent="0.25">
      <c r="A35" s="19">
        <v>33</v>
      </c>
      <c r="B35" s="19">
        <v>18</v>
      </c>
    </row>
    <row r="36" spans="1:2" x14ac:dyDescent="0.25">
      <c r="A36" s="19">
        <v>34</v>
      </c>
      <c r="B36" s="19">
        <v>17</v>
      </c>
    </row>
    <row r="37" spans="1:2" x14ac:dyDescent="0.25">
      <c r="A37" s="19">
        <v>35</v>
      </c>
      <c r="B37" s="19">
        <v>16</v>
      </c>
    </row>
    <row r="38" spans="1:2" x14ac:dyDescent="0.25">
      <c r="A38" s="19">
        <v>36</v>
      </c>
      <c r="B38" s="19">
        <v>15</v>
      </c>
    </row>
    <row r="39" spans="1:2" x14ac:dyDescent="0.25">
      <c r="A39" s="19">
        <v>37</v>
      </c>
      <c r="B39" s="19">
        <v>14</v>
      </c>
    </row>
    <row r="40" spans="1:2" x14ac:dyDescent="0.25">
      <c r="A40" s="19">
        <v>38</v>
      </c>
      <c r="B40" s="19">
        <v>13</v>
      </c>
    </row>
    <row r="41" spans="1:2" x14ac:dyDescent="0.25">
      <c r="A41" s="19">
        <v>39</v>
      </c>
      <c r="B41" s="19">
        <v>12</v>
      </c>
    </row>
    <row r="42" spans="1:2" x14ac:dyDescent="0.25">
      <c r="A42" s="19">
        <v>40</v>
      </c>
      <c r="B42" s="19">
        <v>11</v>
      </c>
    </row>
    <row r="43" spans="1:2" x14ac:dyDescent="0.25">
      <c r="A43" s="19">
        <v>41</v>
      </c>
      <c r="B43" s="19">
        <v>10</v>
      </c>
    </row>
    <row r="44" spans="1:2" x14ac:dyDescent="0.25">
      <c r="A44" s="19">
        <v>42</v>
      </c>
      <c r="B44" s="19">
        <v>9</v>
      </c>
    </row>
    <row r="45" spans="1:2" x14ac:dyDescent="0.25">
      <c r="A45" s="19">
        <v>43</v>
      </c>
      <c r="B45" s="19">
        <v>8</v>
      </c>
    </row>
    <row r="46" spans="1:2" x14ac:dyDescent="0.25">
      <c r="A46" s="19">
        <v>44</v>
      </c>
      <c r="B46" s="19">
        <v>7</v>
      </c>
    </row>
    <row r="47" spans="1:2" x14ac:dyDescent="0.25">
      <c r="A47" s="19">
        <v>45</v>
      </c>
      <c r="B47" s="19">
        <v>6</v>
      </c>
    </row>
    <row r="48" spans="1:2" x14ac:dyDescent="0.25">
      <c r="A48" s="19">
        <v>46</v>
      </c>
      <c r="B48" s="19">
        <v>5</v>
      </c>
    </row>
    <row r="49" spans="1:2" x14ac:dyDescent="0.25">
      <c r="A49" s="19">
        <v>47</v>
      </c>
      <c r="B49" s="19">
        <v>4</v>
      </c>
    </row>
    <row r="50" spans="1:2" x14ac:dyDescent="0.25">
      <c r="A50" s="19">
        <v>48</v>
      </c>
      <c r="B50" s="19">
        <v>3</v>
      </c>
    </row>
    <row r="51" spans="1:2" x14ac:dyDescent="0.25">
      <c r="A51" s="19">
        <v>49</v>
      </c>
      <c r="B51" s="19">
        <v>2</v>
      </c>
    </row>
    <row r="52" spans="1:2" x14ac:dyDescent="0.25">
      <c r="A52" s="19">
        <v>50</v>
      </c>
      <c r="B52" s="19">
        <v>1</v>
      </c>
    </row>
    <row r="53" spans="1:2" x14ac:dyDescent="0.25">
      <c r="A53" s="19" t="s">
        <v>45</v>
      </c>
      <c r="B53" s="19" t="s">
        <v>45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21690-BB63-4DFC-BCDF-AC0E67C9FBA6}">
  <sheetPr>
    <tabColor rgb="FF6699FF"/>
  </sheetPr>
  <dimension ref="A1:A41"/>
  <sheetViews>
    <sheetView topLeftCell="A22" zoomScale="115" zoomScaleNormal="115" workbookViewId="0">
      <selection activeCell="A32" sqref="A32:A36"/>
    </sheetView>
  </sheetViews>
  <sheetFormatPr defaultColWidth="9.109375" defaultRowHeight="13.2" x14ac:dyDescent="0.25"/>
  <cols>
    <col min="1" max="1" width="62" bestFit="1" customWidth="1"/>
  </cols>
  <sheetData>
    <row r="1" spans="1:1" ht="14.4" x14ac:dyDescent="0.25">
      <c r="A1" s="17" t="s">
        <v>61</v>
      </c>
    </row>
    <row r="2" spans="1:1" ht="14.4" x14ac:dyDescent="0.25">
      <c r="A2" s="17"/>
    </row>
    <row r="3" spans="1:1" ht="14.4" x14ac:dyDescent="0.25">
      <c r="A3" s="17" t="s">
        <v>62</v>
      </c>
    </row>
    <row r="4" spans="1:1" ht="14.4" x14ac:dyDescent="0.25">
      <c r="A4" s="17" t="s">
        <v>63</v>
      </c>
    </row>
    <row r="5" spans="1:1" ht="14.4" x14ac:dyDescent="0.25">
      <c r="A5" s="17"/>
    </row>
    <row r="6" spans="1:1" ht="14.4" x14ac:dyDescent="0.25">
      <c r="A6" s="17" t="s">
        <v>64</v>
      </c>
    </row>
    <row r="7" spans="1:1" ht="14.4" x14ac:dyDescent="0.25">
      <c r="A7" s="17" t="s">
        <v>65</v>
      </c>
    </row>
    <row r="8" spans="1:1" ht="14.4" x14ac:dyDescent="0.25">
      <c r="A8" s="17"/>
    </row>
    <row r="9" spans="1:1" ht="14.4" x14ac:dyDescent="0.25">
      <c r="A9" s="17"/>
    </row>
    <row r="10" spans="1:1" ht="14.4" x14ac:dyDescent="0.25">
      <c r="A10" s="17" t="s">
        <v>66</v>
      </c>
    </row>
    <row r="11" spans="1:1" ht="14.4" x14ac:dyDescent="0.25">
      <c r="A11" s="17" t="s">
        <v>67</v>
      </c>
    </row>
    <row r="12" spans="1:1" ht="14.4" x14ac:dyDescent="0.25">
      <c r="A12" s="17" t="s">
        <v>69</v>
      </c>
    </row>
    <row r="13" spans="1:1" ht="14.4" x14ac:dyDescent="0.25">
      <c r="A13" s="17" t="s">
        <v>68</v>
      </c>
    </row>
    <row r="15" spans="1:1" ht="14.4" x14ac:dyDescent="0.25">
      <c r="A15" s="17"/>
    </row>
    <row r="16" spans="1:1" ht="14.4" x14ac:dyDescent="0.25">
      <c r="A16" s="17" t="s">
        <v>70</v>
      </c>
    </row>
    <row r="17" spans="1:1" ht="14.4" x14ac:dyDescent="0.25">
      <c r="A17" s="17" t="s">
        <v>71</v>
      </c>
    </row>
    <row r="18" spans="1:1" ht="14.4" x14ac:dyDescent="0.25">
      <c r="A18" s="17" t="s">
        <v>72</v>
      </c>
    </row>
    <row r="19" spans="1:1" ht="14.4" x14ac:dyDescent="0.25">
      <c r="A19" s="17"/>
    </row>
    <row r="20" spans="1:1" ht="14.4" x14ac:dyDescent="0.25">
      <c r="A20" s="17" t="s">
        <v>73</v>
      </c>
    </row>
    <row r="21" spans="1:1" ht="14.4" x14ac:dyDescent="0.25">
      <c r="A21" s="17" t="s">
        <v>46</v>
      </c>
    </row>
    <row r="22" spans="1:1" ht="14.4" x14ac:dyDescent="0.25">
      <c r="A22" s="17"/>
    </row>
    <row r="23" spans="1:1" ht="14.4" x14ac:dyDescent="0.25">
      <c r="A23" s="17" t="s">
        <v>42</v>
      </c>
    </row>
    <row r="24" spans="1:1" ht="14.4" x14ac:dyDescent="0.25">
      <c r="A24" s="17" t="s">
        <v>43</v>
      </c>
    </row>
    <row r="25" spans="1:1" ht="14.4" x14ac:dyDescent="0.25">
      <c r="A25" s="17"/>
    </row>
    <row r="26" spans="1:1" x14ac:dyDescent="0.25">
      <c r="A26" t="s">
        <v>137</v>
      </c>
    </row>
    <row r="27" spans="1:1" ht="14.4" x14ac:dyDescent="0.25">
      <c r="A27" s="17" t="s">
        <v>74</v>
      </c>
    </row>
    <row r="28" spans="1:1" ht="14.4" x14ac:dyDescent="0.25">
      <c r="A28" s="17" t="s">
        <v>106</v>
      </c>
    </row>
    <row r="29" spans="1:1" ht="14.4" x14ac:dyDescent="0.25">
      <c r="A29" s="17" t="s">
        <v>95</v>
      </c>
    </row>
    <row r="30" spans="1:1" ht="14.4" x14ac:dyDescent="0.25">
      <c r="A30" s="17"/>
    </row>
    <row r="31" spans="1:1" ht="14.4" x14ac:dyDescent="0.25">
      <c r="A31" s="17" t="s">
        <v>75</v>
      </c>
    </row>
    <row r="32" spans="1:1" ht="14.4" x14ac:dyDescent="0.25">
      <c r="A32" s="17" t="s">
        <v>76</v>
      </c>
    </row>
    <row r="33" spans="1:1" ht="14.4" x14ac:dyDescent="0.25">
      <c r="A33" s="17" t="s">
        <v>77</v>
      </c>
    </row>
    <row r="34" spans="1:1" ht="14.4" x14ac:dyDescent="0.25">
      <c r="A34" s="17" t="s">
        <v>78</v>
      </c>
    </row>
    <row r="35" spans="1:1" ht="14.4" x14ac:dyDescent="0.25">
      <c r="A35" s="17" t="s">
        <v>177</v>
      </c>
    </row>
    <row r="36" spans="1:1" ht="14.4" x14ac:dyDescent="0.25">
      <c r="A36" s="17" t="s">
        <v>178</v>
      </c>
    </row>
    <row r="37" spans="1:1" ht="14.4" x14ac:dyDescent="0.25">
      <c r="A37" s="17"/>
    </row>
    <row r="38" spans="1:1" ht="14.4" x14ac:dyDescent="0.25">
      <c r="A38" s="17" t="s">
        <v>44</v>
      </c>
    </row>
    <row r="39" spans="1:1" ht="14.4" x14ac:dyDescent="0.25">
      <c r="A39" s="17" t="s">
        <v>80</v>
      </c>
    </row>
    <row r="40" spans="1:1" ht="14.4" x14ac:dyDescent="0.25">
      <c r="A40" s="17" t="s">
        <v>107</v>
      </c>
    </row>
    <row r="41" spans="1:1" ht="14.4" x14ac:dyDescent="0.25">
      <c r="A41" s="17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80E1D-38CA-4036-B9C9-55A8C3A9CDBA}">
  <sheetPr>
    <tabColor theme="7" tint="0.79998168889431442"/>
    <pageSetUpPr fitToPage="1"/>
  </sheetPr>
  <dimension ref="A1:AB88"/>
  <sheetViews>
    <sheetView tabSelected="1" zoomScale="80" zoomScaleNormal="80" workbookViewId="0">
      <pane xSplit="4" ySplit="4" topLeftCell="E72" activePane="bottomRight" state="frozen"/>
      <selection sqref="A1:X12"/>
      <selection pane="topRight" sqref="A1:X12"/>
      <selection pane="bottomLeft" sqref="A1:X12"/>
      <selection pane="bottomRight" activeCell="M85" sqref="M85"/>
    </sheetView>
  </sheetViews>
  <sheetFormatPr defaultColWidth="9.109375" defaultRowHeight="14.4" outlineLevelCol="1" x14ac:dyDescent="0.3"/>
  <cols>
    <col min="1" max="1" width="6.109375" style="1" customWidth="1"/>
    <col min="2" max="2" width="5.6640625" style="1" bestFit="1" customWidth="1"/>
    <col min="3" max="3" width="19.5546875" style="1" customWidth="1" outlineLevel="1"/>
    <col min="4" max="4" width="19.33203125" style="1" customWidth="1" outlineLevel="1"/>
    <col min="5" max="5" width="2.44140625" style="1" customWidth="1"/>
    <col min="6" max="6" width="11.109375" style="1" customWidth="1" outlineLevel="1"/>
    <col min="7" max="7" width="10.44140625" style="1" customWidth="1" outlineLevel="1"/>
    <col min="8" max="8" width="12.109375" style="1" customWidth="1" outlineLevel="1"/>
    <col min="9" max="9" width="7.109375" style="1" customWidth="1" outlineLevel="1"/>
    <col min="10" max="10" width="8.33203125" style="1" customWidth="1" outlineLevel="1"/>
    <col min="11" max="11" width="9" style="1" customWidth="1" outlineLevel="1"/>
    <col min="12" max="12" width="2.6640625" style="1" customWidth="1"/>
    <col min="13" max="13" width="11.109375" style="1" customWidth="1" outlineLevel="1"/>
    <col min="14" max="14" width="10.44140625" style="1" customWidth="1" outlineLevel="1"/>
    <col min="15" max="15" width="10.5546875" style="1" customWidth="1" outlineLevel="1"/>
    <col min="16" max="16" width="6" style="1" customWidth="1" outlineLevel="1"/>
    <col min="17" max="17" width="8.33203125" style="1" customWidth="1" outlineLevel="1"/>
    <col min="18" max="18" width="9" style="1" customWidth="1" outlineLevel="1"/>
    <col min="19" max="19" width="2.6640625" style="1" customWidth="1"/>
    <col min="20" max="20" width="11.109375" style="1" customWidth="1" outlineLevel="1"/>
    <col min="21" max="21" width="10.44140625" style="1" customWidth="1" outlineLevel="1"/>
    <col min="22" max="22" width="10.5546875" style="1" customWidth="1" outlineLevel="1"/>
    <col min="23" max="23" width="6" style="1" customWidth="1" outlineLevel="1"/>
    <col min="24" max="24" width="8.33203125" style="1" customWidth="1" outlineLevel="1"/>
    <col min="25" max="25" width="9" style="1" customWidth="1" outlineLevel="1"/>
    <col min="26" max="26" width="2.6640625" style="1" customWidth="1"/>
    <col min="27" max="27" width="5.88671875" style="1" customWidth="1" collapsed="1"/>
    <col min="28" max="28" width="5.88671875" style="1" bestFit="1" customWidth="1"/>
    <col min="29" max="16384" width="9.109375" style="1"/>
  </cols>
  <sheetData>
    <row r="1" spans="1:28" ht="16.2" thickBot="1" x14ac:dyDescent="0.35">
      <c r="A1" s="47" t="s">
        <v>113</v>
      </c>
      <c r="B1" s="2"/>
      <c r="C1" s="2"/>
      <c r="E1" s="2"/>
      <c r="F1" s="2"/>
      <c r="H1" s="2"/>
      <c r="M1" s="2"/>
      <c r="O1" s="2"/>
      <c r="T1" s="2"/>
      <c r="V1" s="2"/>
    </row>
    <row r="2" spans="1:28" ht="15" thickBot="1" x14ac:dyDescent="0.35">
      <c r="A2" s="2"/>
      <c r="F2" s="79" t="str">
        <f>VLOOKUP(F3,Judges!$B$5:$C$7,2,FALSE)</f>
        <v>Clare McNeill-Arnall ADCRG</v>
      </c>
      <c r="G2" s="80"/>
      <c r="H2" s="80"/>
      <c r="I2" s="80"/>
      <c r="J2" s="80"/>
      <c r="K2" s="81"/>
      <c r="L2" s="65"/>
      <c r="M2" s="79" t="str">
        <f>VLOOKUP(M3,Judges!$B$5:$C$7,2,FALSE)</f>
        <v>Chris Carswell ADCRG</v>
      </c>
      <c r="N2" s="80"/>
      <c r="O2" s="80"/>
      <c r="P2" s="80"/>
      <c r="Q2" s="80"/>
      <c r="R2" s="81"/>
      <c r="S2" s="65"/>
      <c r="T2" s="79" t="str">
        <f>VLOOKUP(T3,Judges!$B$5:$C$7,2,FALSE)</f>
        <v>Helan Green ADCRG</v>
      </c>
      <c r="U2" s="80"/>
      <c r="V2" s="80"/>
      <c r="W2" s="80"/>
      <c r="X2" s="80"/>
      <c r="Y2" s="81"/>
    </row>
    <row r="3" spans="1:28" s="2" customFormat="1" x14ac:dyDescent="0.3">
      <c r="A3" s="24"/>
      <c r="B3" s="24" t="s">
        <v>1</v>
      </c>
      <c r="C3" s="24" t="s">
        <v>2</v>
      </c>
      <c r="D3" s="24" t="s">
        <v>3</v>
      </c>
      <c r="E3" s="24"/>
      <c r="F3" s="82" t="s">
        <v>4</v>
      </c>
      <c r="G3" s="83"/>
      <c r="H3" s="83"/>
      <c r="I3" s="83"/>
      <c r="J3" s="83"/>
      <c r="K3" s="84"/>
      <c r="L3" s="65"/>
      <c r="M3" s="82" t="s">
        <v>5</v>
      </c>
      <c r="N3" s="83"/>
      <c r="O3" s="83"/>
      <c r="P3" s="83"/>
      <c r="Q3" s="83"/>
      <c r="R3" s="84"/>
      <c r="S3" s="65"/>
      <c r="T3" s="82" t="s">
        <v>6</v>
      </c>
      <c r="U3" s="83"/>
      <c r="V3" s="83"/>
      <c r="W3" s="83"/>
      <c r="X3" s="83"/>
      <c r="Y3" s="83"/>
      <c r="Z3" s="65"/>
      <c r="AA3" s="82" t="s">
        <v>7</v>
      </c>
      <c r="AB3" s="84"/>
    </row>
    <row r="4" spans="1:28" s="2" customFormat="1" x14ac:dyDescent="0.3">
      <c r="A4" s="24"/>
      <c r="B4" s="24"/>
      <c r="C4" s="24"/>
      <c r="D4" s="24"/>
      <c r="E4" s="24"/>
      <c r="F4" s="25" t="s">
        <v>8</v>
      </c>
      <c r="G4" s="23" t="s">
        <v>9</v>
      </c>
      <c r="H4" s="23" t="s">
        <v>10</v>
      </c>
      <c r="I4" s="23" t="s">
        <v>7</v>
      </c>
      <c r="J4" s="23" t="s">
        <v>11</v>
      </c>
      <c r="K4" s="26" t="s">
        <v>12</v>
      </c>
      <c r="L4" s="65"/>
      <c r="M4" s="25" t="s">
        <v>8</v>
      </c>
      <c r="N4" s="23" t="s">
        <v>9</v>
      </c>
      <c r="O4" s="23" t="s">
        <v>10</v>
      </c>
      <c r="P4" s="23" t="s">
        <v>7</v>
      </c>
      <c r="Q4" s="23" t="s">
        <v>13</v>
      </c>
      <c r="R4" s="26" t="s">
        <v>14</v>
      </c>
      <c r="S4" s="65"/>
      <c r="T4" s="25" t="s">
        <v>8</v>
      </c>
      <c r="U4" s="23" t="s">
        <v>9</v>
      </c>
      <c r="V4" s="23" t="s">
        <v>10</v>
      </c>
      <c r="W4" s="23" t="s">
        <v>7</v>
      </c>
      <c r="X4" s="23" t="s">
        <v>15</v>
      </c>
      <c r="Y4" s="23" t="s">
        <v>16</v>
      </c>
      <c r="Z4" s="65"/>
      <c r="AA4" s="25" t="s">
        <v>17</v>
      </c>
      <c r="AB4" s="26" t="s">
        <v>18</v>
      </c>
    </row>
    <row r="5" spans="1:28" x14ac:dyDescent="0.3">
      <c r="B5" s="56">
        <v>126</v>
      </c>
      <c r="C5" s="59" t="s">
        <v>140</v>
      </c>
      <c r="D5" s="57" t="s">
        <v>101</v>
      </c>
      <c r="E5" s="57"/>
      <c r="F5" s="3">
        <v>0</v>
      </c>
      <c r="G5" s="1">
        <v>79</v>
      </c>
      <c r="H5" s="1">
        <v>80</v>
      </c>
      <c r="I5" s="30">
        <f t="shared" ref="I5:I18" si="0">SUM(F5:H5)</f>
        <v>159</v>
      </c>
      <c r="J5" s="1">
        <f>RANK(I5,$I$5:$I$18)</f>
        <v>14</v>
      </c>
      <c r="K5" s="4">
        <f>VLOOKUP(J5,'Points System'!$A$3:$B$53,2,FALSE)</f>
        <v>37</v>
      </c>
      <c r="L5" s="66"/>
      <c r="M5" s="3">
        <v>0</v>
      </c>
      <c r="N5" s="1">
        <v>81</v>
      </c>
      <c r="O5" s="1">
        <v>81.5</v>
      </c>
      <c r="P5" s="30">
        <f t="shared" ref="P5:P18" si="1">SUM(M5:O5)</f>
        <v>162.5</v>
      </c>
      <c r="Q5" s="1">
        <f>RANK(P5,$P$5:$P$18)</f>
        <v>14</v>
      </c>
      <c r="R5" s="4">
        <f>VLOOKUP(Q5,'Points System'!$A$3:$B$53,2,FALSE)</f>
        <v>37</v>
      </c>
      <c r="S5" s="66"/>
      <c r="T5" s="3">
        <v>85</v>
      </c>
      <c r="U5" s="1">
        <v>86</v>
      </c>
      <c r="V5" s="1">
        <v>87</v>
      </c>
      <c r="W5" s="30">
        <f t="shared" ref="W5:W18" si="2">SUM(T5:V5)</f>
        <v>258</v>
      </c>
      <c r="X5" s="1">
        <f>RANK(W5,$W$5:$W$18)</f>
        <v>4</v>
      </c>
      <c r="Y5" s="70">
        <v>58</v>
      </c>
      <c r="Z5" s="65"/>
      <c r="AA5" s="3">
        <f t="shared" ref="AA5:AA18" si="3">K5+R5+Y5</f>
        <v>132</v>
      </c>
      <c r="AB5" s="4">
        <f>RANK(AA5,$AA$5:$AA$18)</f>
        <v>10</v>
      </c>
    </row>
    <row r="6" spans="1:28" x14ac:dyDescent="0.3">
      <c r="B6" s="56">
        <v>127</v>
      </c>
      <c r="C6" s="1" t="s">
        <v>141</v>
      </c>
      <c r="D6" s="57" t="s">
        <v>125</v>
      </c>
      <c r="E6" s="57"/>
      <c r="F6" s="3">
        <v>75</v>
      </c>
      <c r="G6" s="1">
        <v>72</v>
      </c>
      <c r="H6" s="1">
        <v>80.5</v>
      </c>
      <c r="I6" s="30">
        <f t="shared" ref="I6:I16" si="4">SUM(F6:H6)</f>
        <v>227.5</v>
      </c>
      <c r="J6" s="1">
        <f t="shared" ref="J6:J16" si="5">RANK(I6,$I$5:$I$18)</f>
        <v>7</v>
      </c>
      <c r="K6" s="4">
        <f>VLOOKUP(J6,'Points System'!$A$3:$B$53,2,FALSE)</f>
        <v>50</v>
      </c>
      <c r="L6" s="66"/>
      <c r="M6" s="3">
        <v>82</v>
      </c>
      <c r="N6" s="1">
        <v>83</v>
      </c>
      <c r="O6" s="1">
        <v>83</v>
      </c>
      <c r="P6" s="30">
        <f t="shared" si="1"/>
        <v>248</v>
      </c>
      <c r="Q6" s="1">
        <f>RANK(P6,$P$5:$P$18)</f>
        <v>2</v>
      </c>
      <c r="R6" s="4">
        <f>VLOOKUP(Q6,'Points System'!$A$3:$B$53,2,FALSE)</f>
        <v>75</v>
      </c>
      <c r="S6" s="66"/>
      <c r="T6" s="3">
        <v>86</v>
      </c>
      <c r="U6" s="1">
        <v>82</v>
      </c>
      <c r="V6" s="1">
        <v>85</v>
      </c>
      <c r="W6" s="30">
        <f t="shared" si="2"/>
        <v>253</v>
      </c>
      <c r="X6" s="1">
        <f>RANK(W6,$W$5:$W$18)</f>
        <v>8</v>
      </c>
      <c r="Y6" s="4">
        <f>VLOOKUP(X6,'Points System'!$A$3:$B$53,2,FALSE)</f>
        <v>47</v>
      </c>
      <c r="Z6" s="66"/>
      <c r="AA6" s="3">
        <f t="shared" si="3"/>
        <v>172</v>
      </c>
      <c r="AB6" s="4">
        <f>RANK(AA6,$AA$5:$AA$18)</f>
        <v>4</v>
      </c>
    </row>
    <row r="7" spans="1:28" x14ac:dyDescent="0.3">
      <c r="B7" s="56">
        <v>128</v>
      </c>
      <c r="C7" s="1" t="s">
        <v>142</v>
      </c>
      <c r="D7" s="57" t="s">
        <v>19</v>
      </c>
      <c r="E7" s="57"/>
      <c r="F7" s="3">
        <v>71</v>
      </c>
      <c r="G7" s="1">
        <v>73</v>
      </c>
      <c r="H7" s="1">
        <v>79</v>
      </c>
      <c r="I7" s="30">
        <f t="shared" si="4"/>
        <v>223</v>
      </c>
      <c r="J7" s="1">
        <f t="shared" si="5"/>
        <v>8</v>
      </c>
      <c r="K7" s="4">
        <f>VLOOKUP(J7,'Points System'!$A$3:$B$53,2,FALSE)</f>
        <v>47</v>
      </c>
      <c r="L7" s="66"/>
      <c r="M7" s="3">
        <v>76.5</v>
      </c>
      <c r="N7" s="1">
        <v>78.5</v>
      </c>
      <c r="O7" s="1">
        <v>79</v>
      </c>
      <c r="P7" s="30">
        <f t="shared" ref="P7:P17" si="6">SUM(M7:O7)</f>
        <v>234</v>
      </c>
      <c r="Q7" s="1">
        <f t="shared" ref="Q7:Q17" si="7">RANK(P7,$P$5:$P$18)</f>
        <v>8</v>
      </c>
      <c r="R7" s="4">
        <f>VLOOKUP(Q7,'Points System'!$A$3:$B$53,2,FALSE)</f>
        <v>47</v>
      </c>
      <c r="S7" s="66"/>
      <c r="T7" s="3">
        <v>80</v>
      </c>
      <c r="U7" s="1">
        <v>82</v>
      </c>
      <c r="V7" s="1">
        <v>85.5</v>
      </c>
      <c r="W7" s="30">
        <f t="shared" ref="W7:W13" si="8">SUM(T7:V7)</f>
        <v>247.5</v>
      </c>
      <c r="X7" s="1">
        <f t="shared" ref="X7:X13" si="9">RANK(W7,$W$5:$W$18)</f>
        <v>11</v>
      </c>
      <c r="Y7" s="4">
        <f>VLOOKUP(X7,'Points System'!$A$3:$B$53,2,FALSE)</f>
        <v>41</v>
      </c>
      <c r="Z7" s="66"/>
      <c r="AA7" s="3">
        <f t="shared" si="3"/>
        <v>135</v>
      </c>
      <c r="AB7" s="4">
        <f t="shared" ref="AB7:AB12" si="10">RANK(AA7,$AA$5:$AA$18)</f>
        <v>9</v>
      </c>
    </row>
    <row r="8" spans="1:28" x14ac:dyDescent="0.3">
      <c r="B8" s="56">
        <v>129</v>
      </c>
      <c r="C8" s="1" t="s">
        <v>143</v>
      </c>
      <c r="D8" s="57" t="s">
        <v>47</v>
      </c>
      <c r="E8" s="57"/>
      <c r="F8" s="3">
        <v>84</v>
      </c>
      <c r="G8" s="1">
        <v>82</v>
      </c>
      <c r="H8" s="1">
        <v>87</v>
      </c>
      <c r="I8" s="30">
        <f t="shared" si="4"/>
        <v>253</v>
      </c>
      <c r="J8" s="1">
        <f t="shared" si="5"/>
        <v>2</v>
      </c>
      <c r="K8" s="4">
        <f>VLOOKUP(J8,'Points System'!$A$3:$B$53,2,FALSE)</f>
        <v>75</v>
      </c>
      <c r="L8" s="66"/>
      <c r="M8" s="3">
        <v>81</v>
      </c>
      <c r="N8" s="1">
        <v>82.5</v>
      </c>
      <c r="O8" s="1">
        <v>82.5</v>
      </c>
      <c r="P8" s="30">
        <f t="shared" si="6"/>
        <v>246</v>
      </c>
      <c r="Q8" s="1">
        <f t="shared" si="7"/>
        <v>3</v>
      </c>
      <c r="R8" s="4">
        <f>VLOOKUP(Q8,'Points System'!$A$3:$B$53,2,FALSE)</f>
        <v>65</v>
      </c>
      <c r="S8" s="66"/>
      <c r="T8" s="3">
        <v>90</v>
      </c>
      <c r="U8" s="1">
        <v>91</v>
      </c>
      <c r="V8" s="1">
        <v>90</v>
      </c>
      <c r="W8" s="30">
        <f t="shared" si="8"/>
        <v>271</v>
      </c>
      <c r="X8" s="1">
        <f t="shared" si="9"/>
        <v>1</v>
      </c>
      <c r="Y8" s="4">
        <f>VLOOKUP(X8,'Points System'!$A$3:$B$53,2,FALSE)</f>
        <v>100</v>
      </c>
      <c r="Z8" s="66"/>
      <c r="AA8" s="3">
        <f t="shared" si="3"/>
        <v>240</v>
      </c>
      <c r="AB8" s="4">
        <f t="shared" si="10"/>
        <v>2</v>
      </c>
    </row>
    <row r="9" spans="1:28" x14ac:dyDescent="0.3">
      <c r="B9" s="56">
        <v>130</v>
      </c>
      <c r="C9" s="1" t="s">
        <v>144</v>
      </c>
      <c r="D9" s="57" t="s">
        <v>101</v>
      </c>
      <c r="E9" s="57"/>
      <c r="F9" s="3">
        <v>72</v>
      </c>
      <c r="G9" s="1">
        <v>80</v>
      </c>
      <c r="H9" s="1">
        <v>78</v>
      </c>
      <c r="I9" s="30">
        <f t="shared" si="4"/>
        <v>230</v>
      </c>
      <c r="J9" s="1">
        <f t="shared" si="5"/>
        <v>6</v>
      </c>
      <c r="K9" s="4">
        <f>VLOOKUP(J9,'Points System'!$A$3:$B$53,2,FALSE)</f>
        <v>53</v>
      </c>
      <c r="L9" s="66"/>
      <c r="M9" s="3">
        <v>77</v>
      </c>
      <c r="N9" s="1">
        <v>79</v>
      </c>
      <c r="O9" s="1">
        <v>77</v>
      </c>
      <c r="P9" s="30">
        <f t="shared" si="6"/>
        <v>233</v>
      </c>
      <c r="Q9" s="1">
        <f t="shared" si="7"/>
        <v>9</v>
      </c>
      <c r="R9" s="4">
        <f>VLOOKUP(Q9,'Points System'!$A$3:$B$53,2,FALSE)</f>
        <v>45</v>
      </c>
      <c r="S9" s="66"/>
      <c r="T9" s="3">
        <v>85</v>
      </c>
      <c r="U9" s="1">
        <v>89</v>
      </c>
      <c r="V9" s="1">
        <v>84</v>
      </c>
      <c r="W9" s="30">
        <f t="shared" si="8"/>
        <v>258</v>
      </c>
      <c r="X9" s="1">
        <f t="shared" si="9"/>
        <v>4</v>
      </c>
      <c r="Y9" s="70">
        <v>58</v>
      </c>
      <c r="Z9" s="66"/>
      <c r="AA9" s="3">
        <f t="shared" si="3"/>
        <v>156</v>
      </c>
      <c r="AB9" s="4">
        <f t="shared" si="10"/>
        <v>7</v>
      </c>
    </row>
    <row r="10" spans="1:28" x14ac:dyDescent="0.3">
      <c r="B10" s="56">
        <v>131</v>
      </c>
      <c r="C10" s="1" t="s">
        <v>145</v>
      </c>
      <c r="D10" s="57" t="s">
        <v>125</v>
      </c>
      <c r="E10" s="57"/>
      <c r="F10" s="3">
        <v>73</v>
      </c>
      <c r="G10" s="1">
        <v>79</v>
      </c>
      <c r="H10" s="1">
        <v>81</v>
      </c>
      <c r="I10" s="30">
        <f t="shared" si="4"/>
        <v>233</v>
      </c>
      <c r="J10" s="1">
        <f t="shared" si="5"/>
        <v>5</v>
      </c>
      <c r="K10" s="4">
        <f>VLOOKUP(J10,'Points System'!$A$3:$B$53,2,FALSE)</f>
        <v>56</v>
      </c>
      <c r="L10" s="66"/>
      <c r="M10" s="3">
        <v>83</v>
      </c>
      <c r="N10" s="1">
        <v>81</v>
      </c>
      <c r="O10" s="1">
        <v>81</v>
      </c>
      <c r="P10" s="30">
        <f t="shared" si="6"/>
        <v>245</v>
      </c>
      <c r="Q10" s="1">
        <f t="shared" si="7"/>
        <v>4</v>
      </c>
      <c r="R10" s="4">
        <f>VLOOKUP(Q10,'Points System'!$A$3:$B$53,2,FALSE)</f>
        <v>60</v>
      </c>
      <c r="S10" s="66"/>
      <c r="T10" s="3">
        <v>85.5</v>
      </c>
      <c r="U10" s="1">
        <v>84.5</v>
      </c>
      <c r="V10" s="1">
        <v>86</v>
      </c>
      <c r="W10" s="30">
        <f t="shared" si="8"/>
        <v>256</v>
      </c>
      <c r="X10" s="1">
        <f t="shared" si="9"/>
        <v>6</v>
      </c>
      <c r="Y10" s="4">
        <f>VLOOKUP(X10,'Points System'!$A$3:$B$53,2,FALSE)</f>
        <v>53</v>
      </c>
      <c r="Z10" s="66"/>
      <c r="AA10" s="3">
        <f t="shared" si="3"/>
        <v>169</v>
      </c>
      <c r="AB10" s="4">
        <f t="shared" si="10"/>
        <v>5</v>
      </c>
    </row>
    <row r="11" spans="1:28" x14ac:dyDescent="0.3">
      <c r="B11" s="56">
        <v>132</v>
      </c>
      <c r="C11" s="55" t="s">
        <v>146</v>
      </c>
      <c r="D11" s="57" t="s">
        <v>101</v>
      </c>
      <c r="E11" s="57"/>
      <c r="F11" s="3">
        <v>78</v>
      </c>
      <c r="G11" s="1">
        <v>77</v>
      </c>
      <c r="H11" s="1">
        <v>82</v>
      </c>
      <c r="I11" s="30">
        <f t="shared" si="4"/>
        <v>237</v>
      </c>
      <c r="J11" s="1">
        <f t="shared" si="5"/>
        <v>4</v>
      </c>
      <c r="K11" s="4">
        <f>VLOOKUP(J11,'Points System'!$A$3:$B$53,2,FALSE)</f>
        <v>60</v>
      </c>
      <c r="L11" s="66"/>
      <c r="M11" s="3">
        <v>79</v>
      </c>
      <c r="N11" s="1">
        <v>80.5</v>
      </c>
      <c r="O11" s="1">
        <v>80.5</v>
      </c>
      <c r="P11" s="30">
        <f t="shared" si="6"/>
        <v>240</v>
      </c>
      <c r="Q11" s="1">
        <f t="shared" si="7"/>
        <v>6</v>
      </c>
      <c r="R11" s="4">
        <f>VLOOKUP(Q11,'Points System'!$A$3:$B$53,2,FALSE)</f>
        <v>53</v>
      </c>
      <c r="S11" s="66"/>
      <c r="T11" s="3">
        <v>84</v>
      </c>
      <c r="U11" s="1">
        <v>86</v>
      </c>
      <c r="V11" s="1">
        <v>85.5</v>
      </c>
      <c r="W11" s="30">
        <f t="shared" si="8"/>
        <v>255.5</v>
      </c>
      <c r="X11" s="1">
        <f t="shared" si="9"/>
        <v>7</v>
      </c>
      <c r="Y11" s="4">
        <f>VLOOKUP(X11,'Points System'!$A$3:$B$53,2,FALSE)</f>
        <v>50</v>
      </c>
      <c r="Z11" s="66"/>
      <c r="AA11" s="3">
        <f t="shared" si="3"/>
        <v>163</v>
      </c>
      <c r="AB11" s="4">
        <f t="shared" si="10"/>
        <v>6</v>
      </c>
    </row>
    <row r="12" spans="1:28" x14ac:dyDescent="0.3">
      <c r="B12" s="56">
        <v>133</v>
      </c>
      <c r="C12" s="55" t="s">
        <v>147</v>
      </c>
      <c r="D12" s="57" t="s">
        <v>51</v>
      </c>
      <c r="E12" s="57"/>
      <c r="F12" s="3">
        <v>68</v>
      </c>
      <c r="G12" s="1">
        <v>68</v>
      </c>
      <c r="H12" s="1">
        <v>70</v>
      </c>
      <c r="I12" s="30">
        <f t="shared" si="4"/>
        <v>206</v>
      </c>
      <c r="J12" s="1">
        <f t="shared" si="5"/>
        <v>10</v>
      </c>
      <c r="K12" s="4">
        <f>VLOOKUP(J12,'Points System'!$A$3:$B$53,2,FALSE)</f>
        <v>43</v>
      </c>
      <c r="L12" s="66"/>
      <c r="M12" s="3">
        <v>78</v>
      </c>
      <c r="N12" s="1">
        <v>78</v>
      </c>
      <c r="O12" s="1">
        <v>76</v>
      </c>
      <c r="P12" s="30">
        <f t="shared" si="6"/>
        <v>232</v>
      </c>
      <c r="Q12" s="1">
        <f t="shared" si="7"/>
        <v>10</v>
      </c>
      <c r="R12" s="4">
        <f>VLOOKUP(Q12,'Points System'!$A$3:$B$53,2,FALSE)</f>
        <v>43</v>
      </c>
      <c r="S12" s="66"/>
      <c r="T12" s="3">
        <v>80</v>
      </c>
      <c r="U12" s="1">
        <v>81</v>
      </c>
      <c r="V12" s="1">
        <v>80</v>
      </c>
      <c r="W12" s="30">
        <f t="shared" si="8"/>
        <v>241</v>
      </c>
      <c r="X12" s="1">
        <f t="shared" si="9"/>
        <v>14</v>
      </c>
      <c r="Y12" s="4">
        <f>VLOOKUP(X12,'Points System'!$A$3:$B$53,2,FALSE)</f>
        <v>37</v>
      </c>
      <c r="Z12" s="66"/>
      <c r="AA12" s="3">
        <f t="shared" si="3"/>
        <v>123</v>
      </c>
      <c r="AB12" s="4">
        <f t="shared" si="10"/>
        <v>11</v>
      </c>
    </row>
    <row r="13" spans="1:28" x14ac:dyDescent="0.3">
      <c r="B13" s="56">
        <v>134</v>
      </c>
      <c r="C13" s="58" t="s">
        <v>148</v>
      </c>
      <c r="D13" s="57" t="s">
        <v>125</v>
      </c>
      <c r="E13" s="57"/>
      <c r="F13" s="3">
        <v>67</v>
      </c>
      <c r="G13" s="1">
        <v>66</v>
      </c>
      <c r="H13" s="1">
        <v>69</v>
      </c>
      <c r="I13" s="30">
        <f t="shared" si="4"/>
        <v>202</v>
      </c>
      <c r="J13" s="1">
        <f t="shared" si="5"/>
        <v>11</v>
      </c>
      <c r="K13" s="4">
        <f>VLOOKUP(J13,'Points System'!$A$3:$B$53,2,FALSE)</f>
        <v>41</v>
      </c>
      <c r="L13" s="66"/>
      <c r="M13" s="3">
        <v>76</v>
      </c>
      <c r="N13" s="1">
        <v>76</v>
      </c>
      <c r="O13" s="1">
        <v>75</v>
      </c>
      <c r="P13" s="30">
        <f t="shared" si="6"/>
        <v>227</v>
      </c>
      <c r="Q13" s="1">
        <f t="shared" si="7"/>
        <v>12</v>
      </c>
      <c r="R13" s="70">
        <v>37.5</v>
      </c>
      <c r="S13" s="66"/>
      <c r="T13" s="3">
        <v>81</v>
      </c>
      <c r="U13" s="1">
        <v>82</v>
      </c>
      <c r="V13" s="1">
        <v>80</v>
      </c>
      <c r="W13" s="30">
        <f t="shared" si="8"/>
        <v>243</v>
      </c>
      <c r="X13" s="1">
        <f t="shared" si="9"/>
        <v>12</v>
      </c>
      <c r="Y13" s="70">
        <v>38.5</v>
      </c>
      <c r="Z13" s="66"/>
      <c r="AA13" s="3">
        <f t="shared" si="3"/>
        <v>117</v>
      </c>
      <c r="AB13" s="4">
        <f t="shared" ref="AB13:AB18" si="11">RANK(AA13,$AA$5:$AA$18)</f>
        <v>13</v>
      </c>
    </row>
    <row r="14" spans="1:28" x14ac:dyDescent="0.3">
      <c r="B14" s="56">
        <v>135</v>
      </c>
      <c r="C14" s="27" t="s">
        <v>149</v>
      </c>
      <c r="D14" s="57" t="s">
        <v>47</v>
      </c>
      <c r="E14" s="57"/>
      <c r="F14" s="3">
        <v>65</v>
      </c>
      <c r="G14" s="1">
        <v>68</v>
      </c>
      <c r="H14" s="1">
        <v>68.5</v>
      </c>
      <c r="I14" s="30">
        <f t="shared" si="4"/>
        <v>201.5</v>
      </c>
      <c r="J14" s="1">
        <f t="shared" si="5"/>
        <v>12</v>
      </c>
      <c r="K14" s="4">
        <f>VLOOKUP(J14,'Points System'!$A$3:$B$53,2,FALSE)</f>
        <v>39</v>
      </c>
      <c r="L14" s="66"/>
      <c r="M14" s="3">
        <v>74</v>
      </c>
      <c r="N14" s="1">
        <v>77</v>
      </c>
      <c r="O14" s="1">
        <v>77.5</v>
      </c>
      <c r="P14" s="30">
        <f t="shared" si="6"/>
        <v>228.5</v>
      </c>
      <c r="Q14" s="1">
        <f t="shared" si="7"/>
        <v>11</v>
      </c>
      <c r="R14" s="4">
        <f>VLOOKUP(Q14,'Points System'!$A$3:$B$53,2,FALSE)</f>
        <v>41</v>
      </c>
      <c r="S14" s="66"/>
      <c r="T14" s="3">
        <v>83</v>
      </c>
      <c r="U14" s="1">
        <v>85</v>
      </c>
      <c r="V14" s="1">
        <v>83</v>
      </c>
      <c r="W14" s="30">
        <f t="shared" si="2"/>
        <v>251</v>
      </c>
      <c r="X14" s="1">
        <f>RANK(W14,$W$5:$W$18)</f>
        <v>10</v>
      </c>
      <c r="Y14" s="4">
        <f>VLOOKUP(X14,'Points System'!$A$3:$B$53,2,FALSE)</f>
        <v>43</v>
      </c>
      <c r="Z14" s="66"/>
      <c r="AA14" s="3">
        <f t="shared" si="3"/>
        <v>123</v>
      </c>
      <c r="AB14" s="4">
        <f t="shared" si="11"/>
        <v>11</v>
      </c>
    </row>
    <row r="15" spans="1:28" x14ac:dyDescent="0.3">
      <c r="B15" s="56">
        <v>136</v>
      </c>
      <c r="C15" s="1" t="s">
        <v>150</v>
      </c>
      <c r="D15" s="57" t="s">
        <v>19</v>
      </c>
      <c r="E15" s="57"/>
      <c r="F15" s="3">
        <v>81</v>
      </c>
      <c r="G15" s="1">
        <v>84</v>
      </c>
      <c r="H15" s="1">
        <v>81</v>
      </c>
      <c r="I15" s="30">
        <f t="shared" si="4"/>
        <v>246</v>
      </c>
      <c r="J15" s="1">
        <f t="shared" si="5"/>
        <v>3</v>
      </c>
      <c r="K15" s="4">
        <f>VLOOKUP(J15,'Points System'!$A$3:$B$53,2,FALSE)</f>
        <v>65</v>
      </c>
      <c r="L15" s="66"/>
      <c r="M15" s="3">
        <v>79</v>
      </c>
      <c r="N15" s="1">
        <v>82</v>
      </c>
      <c r="O15" s="1">
        <v>81</v>
      </c>
      <c r="P15" s="30">
        <f t="shared" si="6"/>
        <v>242</v>
      </c>
      <c r="Q15" s="1">
        <f t="shared" si="7"/>
        <v>5</v>
      </c>
      <c r="R15" s="4">
        <f>VLOOKUP(Q15,'Points System'!$A$3:$B$53,2,FALSE)</f>
        <v>56</v>
      </c>
      <c r="S15" s="66"/>
      <c r="T15" s="3">
        <v>85.75</v>
      </c>
      <c r="U15" s="1">
        <v>88.25</v>
      </c>
      <c r="V15" s="1">
        <v>86.5</v>
      </c>
      <c r="W15" s="30">
        <f t="shared" si="2"/>
        <v>260.5</v>
      </c>
      <c r="X15" s="1">
        <f>RANK(W15,$W$5:$W$18)</f>
        <v>3</v>
      </c>
      <c r="Y15" s="4">
        <f>VLOOKUP(X15,'Points System'!$A$3:$B$53,2,FALSE)</f>
        <v>65</v>
      </c>
      <c r="Z15" s="66"/>
      <c r="AA15" s="3">
        <f t="shared" si="3"/>
        <v>186</v>
      </c>
      <c r="AB15" s="4">
        <f t="shared" si="11"/>
        <v>3</v>
      </c>
    </row>
    <row r="16" spans="1:28" x14ac:dyDescent="0.3">
      <c r="B16" s="56">
        <v>137</v>
      </c>
      <c r="C16" s="57" t="s">
        <v>151</v>
      </c>
      <c r="D16" s="57" t="s">
        <v>101</v>
      </c>
      <c r="E16" s="57"/>
      <c r="F16" s="3">
        <v>66</v>
      </c>
      <c r="G16" s="1">
        <v>70</v>
      </c>
      <c r="H16" s="1">
        <v>73</v>
      </c>
      <c r="I16" s="30">
        <f t="shared" si="4"/>
        <v>209</v>
      </c>
      <c r="J16" s="1">
        <f t="shared" si="5"/>
        <v>9</v>
      </c>
      <c r="K16" s="4">
        <f>VLOOKUP(J16,'Points System'!$A$3:$B$53,2,FALSE)</f>
        <v>45</v>
      </c>
      <c r="L16" s="66"/>
      <c r="M16" s="3">
        <v>78.5</v>
      </c>
      <c r="N16" s="1">
        <v>80</v>
      </c>
      <c r="O16" s="1">
        <v>80</v>
      </c>
      <c r="P16" s="30">
        <f t="shared" si="6"/>
        <v>238.5</v>
      </c>
      <c r="Q16" s="1">
        <f t="shared" si="7"/>
        <v>7</v>
      </c>
      <c r="R16" s="4">
        <f>VLOOKUP(Q16,'Points System'!$A$3:$B$53,2,FALSE)</f>
        <v>50</v>
      </c>
      <c r="S16" s="66"/>
      <c r="T16" s="3">
        <v>82</v>
      </c>
      <c r="U16" s="1">
        <v>84</v>
      </c>
      <c r="V16" s="1">
        <v>86</v>
      </c>
      <c r="W16" s="30">
        <f t="shared" si="2"/>
        <v>252</v>
      </c>
      <c r="X16" s="1">
        <f>RANK(W16,$W$5:$W$18)</f>
        <v>9</v>
      </c>
      <c r="Y16" s="4">
        <f>VLOOKUP(X16,'Points System'!$A$3:$B$53,2,FALSE)</f>
        <v>45</v>
      </c>
      <c r="Z16" s="66"/>
      <c r="AA16" s="3">
        <f t="shared" si="3"/>
        <v>140</v>
      </c>
      <c r="AB16" s="4">
        <f t="shared" si="11"/>
        <v>8</v>
      </c>
    </row>
    <row r="17" spans="1:28" x14ac:dyDescent="0.3">
      <c r="B17" s="56">
        <v>138</v>
      </c>
      <c r="C17" s="27" t="s">
        <v>152</v>
      </c>
      <c r="D17" s="57" t="s">
        <v>125</v>
      </c>
      <c r="E17" s="57"/>
      <c r="F17" s="3">
        <v>86</v>
      </c>
      <c r="G17" s="1">
        <v>83</v>
      </c>
      <c r="H17" s="1">
        <v>85</v>
      </c>
      <c r="I17" s="30">
        <f t="shared" si="0"/>
        <v>254</v>
      </c>
      <c r="J17" s="1">
        <f>RANK(I17,$I$5:$I$18)</f>
        <v>1</v>
      </c>
      <c r="K17" s="4">
        <f>VLOOKUP(J17,'Points System'!$A$3:$B$53,2,FALSE)</f>
        <v>100</v>
      </c>
      <c r="L17" s="66"/>
      <c r="M17" s="3">
        <v>85</v>
      </c>
      <c r="N17" s="1">
        <v>84</v>
      </c>
      <c r="O17" s="1">
        <v>89</v>
      </c>
      <c r="P17" s="30">
        <f t="shared" si="6"/>
        <v>258</v>
      </c>
      <c r="Q17" s="1">
        <f t="shared" si="7"/>
        <v>1</v>
      </c>
      <c r="R17" s="4">
        <f>VLOOKUP(Q17,'Points System'!$A$3:$B$53,2,FALSE)</f>
        <v>100</v>
      </c>
      <c r="S17" s="66"/>
      <c r="T17" s="3">
        <v>88</v>
      </c>
      <c r="U17" s="1">
        <v>89</v>
      </c>
      <c r="V17" s="1">
        <v>89</v>
      </c>
      <c r="W17" s="30">
        <f t="shared" si="2"/>
        <v>266</v>
      </c>
      <c r="X17" s="1">
        <f>RANK(W17,$W$5:$W$18)</f>
        <v>2</v>
      </c>
      <c r="Y17" s="4">
        <f>VLOOKUP(X17,'Points System'!$A$3:$B$53,2,FALSE)</f>
        <v>75</v>
      </c>
      <c r="Z17" s="66"/>
      <c r="AA17" s="3">
        <f t="shared" si="3"/>
        <v>275</v>
      </c>
      <c r="AB17" s="4">
        <f t="shared" si="11"/>
        <v>1</v>
      </c>
    </row>
    <row r="18" spans="1:28" ht="15" thickBot="1" x14ac:dyDescent="0.35">
      <c r="B18" s="56">
        <v>139</v>
      </c>
      <c r="C18" s="58" t="s">
        <v>153</v>
      </c>
      <c r="D18" s="57" t="s">
        <v>51</v>
      </c>
      <c r="E18" s="57"/>
      <c r="F18" s="5">
        <v>64</v>
      </c>
      <c r="G18" s="6">
        <v>64</v>
      </c>
      <c r="H18" s="6">
        <v>68</v>
      </c>
      <c r="I18" s="42">
        <f t="shared" si="0"/>
        <v>196</v>
      </c>
      <c r="J18" s="6">
        <f>RANK(I18,$I$5:$I$18)</f>
        <v>13</v>
      </c>
      <c r="K18" s="7">
        <f>VLOOKUP(J18,'Points System'!$A$3:$B$53,2,FALSE)</f>
        <v>38</v>
      </c>
      <c r="L18" s="66"/>
      <c r="M18" s="5">
        <v>75</v>
      </c>
      <c r="N18" s="6">
        <v>77</v>
      </c>
      <c r="O18" s="6">
        <v>75</v>
      </c>
      <c r="P18" s="42">
        <f t="shared" si="1"/>
        <v>227</v>
      </c>
      <c r="Q18" s="6">
        <f>RANK(P18,$P$5:$P$18)</f>
        <v>12</v>
      </c>
      <c r="R18" s="69">
        <v>37.5</v>
      </c>
      <c r="S18" s="66"/>
      <c r="T18" s="5">
        <v>81</v>
      </c>
      <c r="U18" s="6">
        <v>80</v>
      </c>
      <c r="V18" s="6">
        <v>82</v>
      </c>
      <c r="W18" s="42">
        <f t="shared" si="2"/>
        <v>243</v>
      </c>
      <c r="X18" s="6">
        <f>RANK(W18,$W$5:$W$18)</f>
        <v>12</v>
      </c>
      <c r="Y18" s="69">
        <v>38.5</v>
      </c>
      <c r="Z18" s="66"/>
      <c r="AA18" s="5">
        <f t="shared" si="3"/>
        <v>114</v>
      </c>
      <c r="AB18" s="7">
        <f t="shared" si="11"/>
        <v>14</v>
      </c>
    </row>
    <row r="20" spans="1:28" ht="15" thickBot="1" x14ac:dyDescent="0.35"/>
    <row r="21" spans="1:28" x14ac:dyDescent="0.3">
      <c r="A21" s="85" t="s">
        <v>20</v>
      </c>
      <c r="B21" s="85"/>
      <c r="C21" s="85"/>
      <c r="D21" s="22"/>
      <c r="E21" s="22"/>
      <c r="F21" s="22"/>
      <c r="G21" s="22"/>
      <c r="H21" s="22"/>
      <c r="I21" s="22"/>
      <c r="J21" s="22"/>
      <c r="M21" s="8"/>
      <c r="U21" s="86" t="s">
        <v>21</v>
      </c>
      <c r="V21" s="87"/>
      <c r="W21" s="87"/>
      <c r="X21" s="88"/>
    </row>
    <row r="22" spans="1:28" x14ac:dyDescent="0.3">
      <c r="A22" s="22"/>
      <c r="B22" s="22" t="s">
        <v>1</v>
      </c>
      <c r="C22" s="22" t="s">
        <v>22</v>
      </c>
      <c r="D22" s="22" t="s">
        <v>3</v>
      </c>
      <c r="E22" s="22"/>
      <c r="F22" s="22" t="s">
        <v>4</v>
      </c>
      <c r="G22" s="22" t="s">
        <v>5</v>
      </c>
      <c r="H22" s="22" t="s">
        <v>6</v>
      </c>
      <c r="I22" s="22" t="s">
        <v>7</v>
      </c>
      <c r="J22" s="22" t="s">
        <v>18</v>
      </c>
      <c r="M22" s="8" t="s">
        <v>23</v>
      </c>
      <c r="U22" s="9" t="s">
        <v>18</v>
      </c>
      <c r="V22" s="29" t="s">
        <v>24</v>
      </c>
      <c r="W22" s="29" t="s">
        <v>18</v>
      </c>
      <c r="X22" s="10" t="s">
        <v>24</v>
      </c>
      <c r="Y22" s="11"/>
      <c r="Z22" s="11"/>
    </row>
    <row r="23" spans="1:28" x14ac:dyDescent="0.3">
      <c r="A23" s="1">
        <v>1</v>
      </c>
      <c r="B23" s="56">
        <v>138</v>
      </c>
      <c r="C23" s="27" t="s">
        <v>152</v>
      </c>
      <c r="D23" s="57" t="s">
        <v>125</v>
      </c>
      <c r="E23" s="57"/>
      <c r="F23" s="1">
        <f t="shared" ref="F23:F36" si="12">VLOOKUP($C23,$C$5:$AB$18,9,FALSE)</f>
        <v>100</v>
      </c>
      <c r="G23" s="1">
        <f t="shared" ref="G23:G36" si="13">VLOOKUP($C23,$C$5:$AB$18,16,FALSE)</f>
        <v>100</v>
      </c>
      <c r="H23" s="1">
        <f t="shared" ref="H23:H36" si="14">VLOOKUP($C23,$C$5:$AB$18,23,FALSE)</f>
        <v>75</v>
      </c>
      <c r="I23" s="30">
        <f t="shared" ref="I23:I36" si="15">SUM(F23:H23)</f>
        <v>275</v>
      </c>
      <c r="J23" s="1">
        <f t="shared" ref="J23:J36" si="16">RANK(I23,$I$23:$I$36)</f>
        <v>1</v>
      </c>
      <c r="M23" s="46">
        <f t="shared" ref="M23:M36" si="17">I23-(VLOOKUP($C23,$C$5:$AB$18,25,FALSE))</f>
        <v>0</v>
      </c>
      <c r="U23" s="3">
        <v>1</v>
      </c>
      <c r="V23" s="1">
        <v>100</v>
      </c>
      <c r="W23" s="1">
        <v>26</v>
      </c>
      <c r="X23" s="4">
        <v>25</v>
      </c>
    </row>
    <row r="24" spans="1:28" x14ac:dyDescent="0.3">
      <c r="A24" s="1">
        <v>2</v>
      </c>
      <c r="B24" s="56">
        <v>129</v>
      </c>
      <c r="C24" s="1" t="s">
        <v>143</v>
      </c>
      <c r="D24" s="57" t="s">
        <v>47</v>
      </c>
      <c r="E24" s="57"/>
      <c r="F24" s="1">
        <f t="shared" si="12"/>
        <v>75</v>
      </c>
      <c r="G24" s="1">
        <f t="shared" si="13"/>
        <v>65</v>
      </c>
      <c r="H24" s="1">
        <f t="shared" si="14"/>
        <v>100</v>
      </c>
      <c r="I24" s="30">
        <f t="shared" si="15"/>
        <v>240</v>
      </c>
      <c r="J24" s="1">
        <f t="shared" si="16"/>
        <v>2</v>
      </c>
      <c r="M24" s="46">
        <f t="shared" si="17"/>
        <v>0</v>
      </c>
      <c r="U24" s="3">
        <v>2</v>
      </c>
      <c r="V24" s="1">
        <v>75</v>
      </c>
      <c r="W24" s="1">
        <v>27</v>
      </c>
      <c r="X24" s="4">
        <v>24</v>
      </c>
    </row>
    <row r="25" spans="1:28" x14ac:dyDescent="0.3">
      <c r="A25" s="1">
        <v>3</v>
      </c>
      <c r="B25" s="56">
        <v>136</v>
      </c>
      <c r="C25" s="1" t="s">
        <v>150</v>
      </c>
      <c r="D25" s="57" t="s">
        <v>19</v>
      </c>
      <c r="E25" s="57"/>
      <c r="F25" s="1">
        <f t="shared" si="12"/>
        <v>65</v>
      </c>
      <c r="G25" s="1">
        <f t="shared" si="13"/>
        <v>56</v>
      </c>
      <c r="H25" s="1">
        <f t="shared" si="14"/>
        <v>65</v>
      </c>
      <c r="I25" s="30">
        <f t="shared" si="15"/>
        <v>186</v>
      </c>
      <c r="J25" s="1">
        <f t="shared" si="16"/>
        <v>3</v>
      </c>
      <c r="M25" s="46">
        <f t="shared" si="17"/>
        <v>0</v>
      </c>
      <c r="U25" s="3">
        <v>3</v>
      </c>
      <c r="V25" s="1">
        <v>65</v>
      </c>
      <c r="W25" s="1">
        <v>28</v>
      </c>
      <c r="X25" s="4">
        <v>23</v>
      </c>
    </row>
    <row r="26" spans="1:28" x14ac:dyDescent="0.3">
      <c r="A26" s="1">
        <v>4</v>
      </c>
      <c r="B26" s="56">
        <v>127</v>
      </c>
      <c r="C26" s="1" t="s">
        <v>141</v>
      </c>
      <c r="D26" s="57" t="s">
        <v>125</v>
      </c>
      <c r="E26" s="57"/>
      <c r="F26" s="1">
        <f t="shared" si="12"/>
        <v>50</v>
      </c>
      <c r="G26" s="1">
        <f t="shared" si="13"/>
        <v>75</v>
      </c>
      <c r="H26" s="1">
        <f t="shared" si="14"/>
        <v>47</v>
      </c>
      <c r="I26" s="30">
        <f t="shared" si="15"/>
        <v>172</v>
      </c>
      <c r="J26" s="1">
        <f t="shared" si="16"/>
        <v>4</v>
      </c>
      <c r="M26" s="46">
        <f t="shared" si="17"/>
        <v>0</v>
      </c>
      <c r="U26" s="3">
        <v>4</v>
      </c>
      <c r="V26" s="1">
        <v>60</v>
      </c>
      <c r="W26" s="1">
        <v>29</v>
      </c>
      <c r="X26" s="4">
        <v>22</v>
      </c>
    </row>
    <row r="27" spans="1:28" x14ac:dyDescent="0.3">
      <c r="A27" s="1">
        <v>5</v>
      </c>
      <c r="B27" s="56">
        <v>131</v>
      </c>
      <c r="C27" s="1" t="s">
        <v>145</v>
      </c>
      <c r="D27" s="57" t="s">
        <v>125</v>
      </c>
      <c r="E27" s="57"/>
      <c r="F27" s="1">
        <f t="shared" si="12"/>
        <v>56</v>
      </c>
      <c r="G27" s="1">
        <f t="shared" si="13"/>
        <v>60</v>
      </c>
      <c r="H27" s="1">
        <f t="shared" si="14"/>
        <v>53</v>
      </c>
      <c r="I27" s="30">
        <f t="shared" si="15"/>
        <v>169</v>
      </c>
      <c r="J27" s="1">
        <f t="shared" si="16"/>
        <v>5</v>
      </c>
      <c r="M27" s="46">
        <f t="shared" si="17"/>
        <v>0</v>
      </c>
      <c r="U27" s="3">
        <v>5</v>
      </c>
      <c r="V27" s="1">
        <v>56</v>
      </c>
      <c r="W27" s="1">
        <v>30</v>
      </c>
      <c r="X27" s="4">
        <v>21</v>
      </c>
    </row>
    <row r="28" spans="1:28" x14ac:dyDescent="0.3">
      <c r="A28" s="1">
        <v>6</v>
      </c>
      <c r="B28" s="56">
        <v>132</v>
      </c>
      <c r="C28" s="55" t="s">
        <v>146</v>
      </c>
      <c r="D28" s="57" t="s">
        <v>101</v>
      </c>
      <c r="E28" s="57"/>
      <c r="F28" s="1">
        <f t="shared" si="12"/>
        <v>60</v>
      </c>
      <c r="G28" s="1">
        <f t="shared" si="13"/>
        <v>53</v>
      </c>
      <c r="H28" s="1">
        <f t="shared" si="14"/>
        <v>50</v>
      </c>
      <c r="I28" s="30">
        <f t="shared" si="15"/>
        <v>163</v>
      </c>
      <c r="J28" s="1">
        <f t="shared" si="16"/>
        <v>6</v>
      </c>
      <c r="M28" s="46">
        <f t="shared" si="17"/>
        <v>0</v>
      </c>
      <c r="U28" s="3">
        <v>6</v>
      </c>
      <c r="V28" s="1">
        <v>53</v>
      </c>
      <c r="W28" s="1">
        <v>31</v>
      </c>
      <c r="X28" s="4">
        <v>20</v>
      </c>
    </row>
    <row r="29" spans="1:28" x14ac:dyDescent="0.3">
      <c r="A29" s="1">
        <v>7</v>
      </c>
      <c r="B29" s="56">
        <v>130</v>
      </c>
      <c r="C29" s="1" t="s">
        <v>144</v>
      </c>
      <c r="D29" s="57" t="s">
        <v>101</v>
      </c>
      <c r="E29" s="57"/>
      <c r="F29" s="1">
        <f t="shared" si="12"/>
        <v>53</v>
      </c>
      <c r="G29" s="1">
        <f t="shared" si="13"/>
        <v>45</v>
      </c>
      <c r="H29" s="1">
        <f t="shared" si="14"/>
        <v>58</v>
      </c>
      <c r="I29" s="30">
        <f t="shared" si="15"/>
        <v>156</v>
      </c>
      <c r="J29" s="1">
        <f t="shared" si="16"/>
        <v>7</v>
      </c>
      <c r="M29" s="46">
        <f t="shared" si="17"/>
        <v>0</v>
      </c>
      <c r="U29" s="3">
        <v>7</v>
      </c>
      <c r="V29" s="1">
        <v>50</v>
      </c>
      <c r="W29" s="1">
        <v>32</v>
      </c>
      <c r="X29" s="4">
        <v>19</v>
      </c>
    </row>
    <row r="30" spans="1:28" x14ac:dyDescent="0.3">
      <c r="A30" s="1">
        <v>8</v>
      </c>
      <c r="B30" s="56">
        <v>137</v>
      </c>
      <c r="C30" s="57" t="s">
        <v>151</v>
      </c>
      <c r="D30" s="57" t="s">
        <v>101</v>
      </c>
      <c r="E30" s="57"/>
      <c r="F30" s="1">
        <f t="shared" si="12"/>
        <v>45</v>
      </c>
      <c r="G30" s="1">
        <f t="shared" si="13"/>
        <v>50</v>
      </c>
      <c r="H30" s="1">
        <f t="shared" si="14"/>
        <v>45</v>
      </c>
      <c r="I30" s="30">
        <f t="shared" si="15"/>
        <v>140</v>
      </c>
      <c r="J30" s="1">
        <f t="shared" si="16"/>
        <v>8</v>
      </c>
      <c r="M30" s="46">
        <f t="shared" si="17"/>
        <v>0</v>
      </c>
      <c r="U30" s="3">
        <v>8</v>
      </c>
      <c r="V30" s="1">
        <v>47</v>
      </c>
      <c r="W30" s="1">
        <v>33</v>
      </c>
      <c r="X30" s="4">
        <v>18</v>
      </c>
    </row>
    <row r="31" spans="1:28" x14ac:dyDescent="0.3">
      <c r="A31" s="1">
        <v>9</v>
      </c>
      <c r="B31" s="56">
        <v>128</v>
      </c>
      <c r="C31" s="1" t="s">
        <v>142</v>
      </c>
      <c r="D31" s="57" t="s">
        <v>19</v>
      </c>
      <c r="E31" s="57"/>
      <c r="F31" s="1">
        <f t="shared" si="12"/>
        <v>47</v>
      </c>
      <c r="G31" s="1">
        <f t="shared" si="13"/>
        <v>47</v>
      </c>
      <c r="H31" s="1">
        <f t="shared" si="14"/>
        <v>41</v>
      </c>
      <c r="I31" s="30">
        <f t="shared" si="15"/>
        <v>135</v>
      </c>
      <c r="J31" s="1">
        <f t="shared" si="16"/>
        <v>9</v>
      </c>
      <c r="M31" s="46">
        <f t="shared" si="17"/>
        <v>0</v>
      </c>
      <c r="U31" s="3">
        <v>9</v>
      </c>
      <c r="V31" s="1">
        <v>45</v>
      </c>
      <c r="W31" s="1">
        <v>34</v>
      </c>
      <c r="X31" s="4">
        <v>17</v>
      </c>
    </row>
    <row r="32" spans="1:28" x14ac:dyDescent="0.3">
      <c r="A32" s="1">
        <v>10</v>
      </c>
      <c r="B32" s="56">
        <v>126</v>
      </c>
      <c r="C32" s="59" t="s">
        <v>140</v>
      </c>
      <c r="D32" s="57" t="s">
        <v>101</v>
      </c>
      <c r="E32" s="57"/>
      <c r="F32" s="1">
        <f t="shared" si="12"/>
        <v>37</v>
      </c>
      <c r="G32" s="1">
        <f t="shared" si="13"/>
        <v>37</v>
      </c>
      <c r="H32" s="1">
        <f t="shared" si="14"/>
        <v>58</v>
      </c>
      <c r="I32" s="30">
        <f t="shared" si="15"/>
        <v>132</v>
      </c>
      <c r="J32" s="1">
        <f t="shared" si="16"/>
        <v>10</v>
      </c>
      <c r="M32" s="46">
        <f t="shared" si="17"/>
        <v>0</v>
      </c>
      <c r="U32" s="3">
        <v>10</v>
      </c>
      <c r="V32" s="1">
        <v>43</v>
      </c>
      <c r="W32" s="1">
        <v>35</v>
      </c>
      <c r="X32" s="4">
        <v>16</v>
      </c>
    </row>
    <row r="33" spans="1:24" x14ac:dyDescent="0.3">
      <c r="A33" s="1">
        <v>11</v>
      </c>
      <c r="B33" s="56">
        <v>133</v>
      </c>
      <c r="C33" s="55" t="s">
        <v>147</v>
      </c>
      <c r="D33" s="57" t="s">
        <v>51</v>
      </c>
      <c r="E33" s="57"/>
      <c r="F33" s="1">
        <f t="shared" si="12"/>
        <v>43</v>
      </c>
      <c r="G33" s="1">
        <f t="shared" si="13"/>
        <v>43</v>
      </c>
      <c r="H33" s="1">
        <f t="shared" si="14"/>
        <v>37</v>
      </c>
      <c r="I33" s="30">
        <f t="shared" si="15"/>
        <v>123</v>
      </c>
      <c r="J33" s="1">
        <f t="shared" si="16"/>
        <v>11</v>
      </c>
      <c r="M33" s="46">
        <f t="shared" si="17"/>
        <v>0</v>
      </c>
      <c r="U33" s="3">
        <v>11</v>
      </c>
      <c r="V33" s="1">
        <v>41</v>
      </c>
      <c r="W33" s="1">
        <v>36</v>
      </c>
      <c r="X33" s="4">
        <v>15</v>
      </c>
    </row>
    <row r="34" spans="1:24" x14ac:dyDescent="0.3">
      <c r="A34" s="1">
        <v>12</v>
      </c>
      <c r="B34" s="56">
        <v>135</v>
      </c>
      <c r="C34" s="27" t="s">
        <v>149</v>
      </c>
      <c r="D34" s="57" t="s">
        <v>47</v>
      </c>
      <c r="E34" s="57"/>
      <c r="F34" s="1">
        <f t="shared" si="12"/>
        <v>39</v>
      </c>
      <c r="G34" s="1">
        <f t="shared" si="13"/>
        <v>41</v>
      </c>
      <c r="H34" s="1">
        <f t="shared" si="14"/>
        <v>43</v>
      </c>
      <c r="I34" s="30">
        <f t="shared" si="15"/>
        <v>123</v>
      </c>
      <c r="J34" s="1">
        <f t="shared" si="16"/>
        <v>11</v>
      </c>
      <c r="M34" s="46">
        <f t="shared" si="17"/>
        <v>0</v>
      </c>
      <c r="U34" s="3">
        <v>12</v>
      </c>
      <c r="V34" s="1">
        <v>39</v>
      </c>
      <c r="W34" s="1">
        <v>37</v>
      </c>
      <c r="X34" s="4">
        <v>14</v>
      </c>
    </row>
    <row r="35" spans="1:24" x14ac:dyDescent="0.3">
      <c r="A35" s="1">
        <v>13</v>
      </c>
      <c r="B35" s="56">
        <v>134</v>
      </c>
      <c r="C35" s="58" t="s">
        <v>148</v>
      </c>
      <c r="D35" s="57" t="s">
        <v>125</v>
      </c>
      <c r="E35" s="57"/>
      <c r="F35" s="1">
        <f t="shared" si="12"/>
        <v>41</v>
      </c>
      <c r="G35" s="1">
        <f t="shared" si="13"/>
        <v>37.5</v>
      </c>
      <c r="H35" s="1">
        <f t="shared" si="14"/>
        <v>38.5</v>
      </c>
      <c r="I35" s="30">
        <f t="shared" si="15"/>
        <v>117</v>
      </c>
      <c r="J35" s="1">
        <f t="shared" si="16"/>
        <v>13</v>
      </c>
      <c r="M35" s="46">
        <f t="shared" si="17"/>
        <v>0</v>
      </c>
      <c r="U35" s="3">
        <v>13</v>
      </c>
      <c r="V35" s="1">
        <v>38</v>
      </c>
      <c r="W35" s="1">
        <v>38</v>
      </c>
      <c r="X35" s="4">
        <v>13</v>
      </c>
    </row>
    <row r="36" spans="1:24" x14ac:dyDescent="0.3">
      <c r="A36" s="1">
        <v>14</v>
      </c>
      <c r="B36" s="56">
        <v>139</v>
      </c>
      <c r="C36" s="58" t="s">
        <v>153</v>
      </c>
      <c r="D36" s="57" t="s">
        <v>51</v>
      </c>
      <c r="E36" s="57"/>
      <c r="F36" s="1">
        <f t="shared" si="12"/>
        <v>38</v>
      </c>
      <c r="G36" s="1">
        <f t="shared" si="13"/>
        <v>37.5</v>
      </c>
      <c r="H36" s="1">
        <f t="shared" si="14"/>
        <v>38.5</v>
      </c>
      <c r="I36" s="30">
        <f t="shared" si="15"/>
        <v>114</v>
      </c>
      <c r="J36" s="1">
        <f t="shared" si="16"/>
        <v>14</v>
      </c>
      <c r="M36" s="46">
        <f t="shared" si="17"/>
        <v>0</v>
      </c>
      <c r="U36" s="3">
        <v>14</v>
      </c>
      <c r="V36" s="1">
        <v>37</v>
      </c>
      <c r="W36" s="1">
        <v>39</v>
      </c>
      <c r="X36" s="4">
        <v>12</v>
      </c>
    </row>
    <row r="37" spans="1:24" x14ac:dyDescent="0.3">
      <c r="U37" s="3">
        <v>15</v>
      </c>
      <c r="V37" s="1">
        <v>36</v>
      </c>
      <c r="W37" s="1">
        <v>40</v>
      </c>
      <c r="X37" s="4">
        <v>11</v>
      </c>
    </row>
    <row r="38" spans="1:24" x14ac:dyDescent="0.3">
      <c r="U38" s="3">
        <v>16</v>
      </c>
      <c r="V38" s="1">
        <v>35</v>
      </c>
      <c r="W38" s="1">
        <v>41</v>
      </c>
      <c r="X38" s="4">
        <v>10</v>
      </c>
    </row>
    <row r="39" spans="1:24" x14ac:dyDescent="0.3">
      <c r="A39" s="12" t="s">
        <v>25</v>
      </c>
      <c r="B39" s="12"/>
      <c r="C39" s="13">
        <v>10</v>
      </c>
      <c r="D39" s="12"/>
      <c r="E39" s="12"/>
      <c r="F39" s="12"/>
      <c r="U39" s="3">
        <v>17</v>
      </c>
      <c r="V39" s="1">
        <v>34</v>
      </c>
      <c r="W39" s="1">
        <v>42</v>
      </c>
      <c r="X39" s="4">
        <v>9</v>
      </c>
    </row>
    <row r="40" spans="1:24" x14ac:dyDescent="0.3">
      <c r="G40" s="28"/>
      <c r="U40" s="3">
        <v>18</v>
      </c>
      <c r="V40" s="1">
        <v>33</v>
      </c>
      <c r="W40" s="1">
        <v>43</v>
      </c>
      <c r="X40" s="4">
        <v>8</v>
      </c>
    </row>
    <row r="41" spans="1:24" x14ac:dyDescent="0.3">
      <c r="A41" s="89" t="str">
        <f>$A$1</f>
        <v>Junior Girls 12 years</v>
      </c>
      <c r="B41" s="89"/>
      <c r="C41" s="89"/>
      <c r="D41" s="89"/>
      <c r="E41" s="23"/>
      <c r="U41" s="3">
        <v>19</v>
      </c>
      <c r="V41" s="1">
        <v>32</v>
      </c>
      <c r="W41" s="1">
        <v>44</v>
      </c>
      <c r="X41" s="4">
        <v>7</v>
      </c>
    </row>
    <row r="42" spans="1:24" x14ac:dyDescent="0.3">
      <c r="A42" s="1" t="s">
        <v>26</v>
      </c>
      <c r="B42" s="56">
        <v>138</v>
      </c>
      <c r="C42" s="27" t="s">
        <v>152</v>
      </c>
      <c r="D42" s="57" t="s">
        <v>125</v>
      </c>
      <c r="E42" s="57"/>
      <c r="U42" s="3">
        <v>20</v>
      </c>
      <c r="V42" s="1">
        <v>31</v>
      </c>
      <c r="W42" s="1">
        <v>45</v>
      </c>
      <c r="X42" s="4">
        <v>6</v>
      </c>
    </row>
    <row r="43" spans="1:24" x14ac:dyDescent="0.3">
      <c r="A43" s="1" t="s">
        <v>27</v>
      </c>
      <c r="B43" s="56">
        <v>129</v>
      </c>
      <c r="C43" s="1" t="s">
        <v>143</v>
      </c>
      <c r="D43" s="57" t="s">
        <v>47</v>
      </c>
      <c r="E43" s="57"/>
      <c r="U43" s="3">
        <v>21</v>
      </c>
      <c r="V43" s="1">
        <v>30</v>
      </c>
      <c r="W43" s="1">
        <v>46</v>
      </c>
      <c r="X43" s="4">
        <v>5</v>
      </c>
    </row>
    <row r="44" spans="1:24" x14ac:dyDescent="0.3">
      <c r="A44" s="1" t="s">
        <v>28</v>
      </c>
      <c r="B44" s="56">
        <v>136</v>
      </c>
      <c r="C44" s="1" t="s">
        <v>150</v>
      </c>
      <c r="D44" s="57" t="s">
        <v>19</v>
      </c>
      <c r="E44" s="57"/>
      <c r="U44" s="3">
        <v>22</v>
      </c>
      <c r="V44" s="1">
        <v>29</v>
      </c>
      <c r="W44" s="1">
        <v>47</v>
      </c>
      <c r="X44" s="4">
        <v>4</v>
      </c>
    </row>
    <row r="45" spans="1:24" x14ac:dyDescent="0.3">
      <c r="A45" s="1" t="s">
        <v>29</v>
      </c>
      <c r="B45" s="56">
        <v>127</v>
      </c>
      <c r="C45" s="1" t="s">
        <v>141</v>
      </c>
      <c r="D45" s="57" t="s">
        <v>125</v>
      </c>
      <c r="E45" s="57"/>
      <c r="U45" s="3">
        <v>23</v>
      </c>
      <c r="V45" s="1">
        <v>28</v>
      </c>
      <c r="W45" s="1">
        <v>48</v>
      </c>
      <c r="X45" s="4">
        <v>3</v>
      </c>
    </row>
    <row r="46" spans="1:24" x14ac:dyDescent="0.3">
      <c r="A46" s="1" t="s">
        <v>34</v>
      </c>
      <c r="B46" s="56">
        <v>131</v>
      </c>
      <c r="C46" s="1" t="s">
        <v>145</v>
      </c>
      <c r="D46" s="57" t="s">
        <v>125</v>
      </c>
      <c r="E46" s="57"/>
      <c r="U46" s="3">
        <v>24</v>
      </c>
      <c r="V46" s="1">
        <v>27</v>
      </c>
      <c r="W46" s="1">
        <v>49</v>
      </c>
      <c r="X46" s="4">
        <v>2</v>
      </c>
    </row>
    <row r="47" spans="1:24" ht="15" thickBot="1" x14ac:dyDescent="0.35">
      <c r="A47" s="1" t="s">
        <v>35</v>
      </c>
      <c r="B47" s="56">
        <v>132</v>
      </c>
      <c r="C47" s="55" t="s">
        <v>146</v>
      </c>
      <c r="D47" s="57" t="s">
        <v>101</v>
      </c>
      <c r="E47" s="57"/>
      <c r="U47" s="5">
        <v>25</v>
      </c>
      <c r="V47" s="6">
        <v>26</v>
      </c>
      <c r="W47" s="6">
        <v>50</v>
      </c>
      <c r="X47" s="7">
        <v>1</v>
      </c>
    </row>
    <row r="48" spans="1:24" x14ac:dyDescent="0.3">
      <c r="A48" s="1" t="s">
        <v>36</v>
      </c>
      <c r="B48" s="56">
        <v>130</v>
      </c>
      <c r="C48" s="1" t="s">
        <v>144</v>
      </c>
      <c r="D48" s="57" t="s">
        <v>101</v>
      </c>
      <c r="E48" s="57"/>
    </row>
    <row r="49" spans="1:16" x14ac:dyDescent="0.3">
      <c r="A49" s="1" t="s">
        <v>37</v>
      </c>
      <c r="B49" s="56">
        <v>137</v>
      </c>
      <c r="C49" s="57" t="s">
        <v>151</v>
      </c>
      <c r="D49" s="57" t="s">
        <v>101</v>
      </c>
      <c r="E49" s="57"/>
    </row>
    <row r="50" spans="1:16" x14ac:dyDescent="0.3">
      <c r="A50" s="1" t="s">
        <v>38</v>
      </c>
      <c r="B50" s="56">
        <v>128</v>
      </c>
      <c r="C50" s="1" t="s">
        <v>142</v>
      </c>
      <c r="D50" s="57" t="s">
        <v>19</v>
      </c>
      <c r="E50" s="57"/>
    </row>
    <row r="51" spans="1:16" x14ac:dyDescent="0.3">
      <c r="A51" s="1" t="s">
        <v>39</v>
      </c>
      <c r="B51" s="56">
        <v>126</v>
      </c>
      <c r="C51" s="59" t="s">
        <v>140</v>
      </c>
      <c r="D51" s="57" t="s">
        <v>101</v>
      </c>
      <c r="E51" s="57"/>
    </row>
    <row r="52" spans="1:16" x14ac:dyDescent="0.3">
      <c r="A52" s="1" t="s">
        <v>81</v>
      </c>
      <c r="B52" s="56">
        <v>133</v>
      </c>
      <c r="C52" s="55" t="s">
        <v>147</v>
      </c>
      <c r="D52" s="57" t="s">
        <v>51</v>
      </c>
      <c r="E52"/>
    </row>
    <row r="53" spans="1:16" x14ac:dyDescent="0.3">
      <c r="A53" s="1" t="s">
        <v>81</v>
      </c>
      <c r="B53" s="56">
        <v>135</v>
      </c>
      <c r="C53" s="27" t="s">
        <v>149</v>
      </c>
      <c r="D53" s="57" t="s">
        <v>47</v>
      </c>
      <c r="E53"/>
    </row>
    <row r="54" spans="1:16" x14ac:dyDescent="0.3">
      <c r="A54" s="1" t="s">
        <v>83</v>
      </c>
      <c r="B54" s="56">
        <v>134</v>
      </c>
      <c r="C54" s="58" t="s">
        <v>148</v>
      </c>
      <c r="D54" s="57" t="s">
        <v>125</v>
      </c>
    </row>
    <row r="55" spans="1:16" x14ac:dyDescent="0.3">
      <c r="A55" s="1" t="s">
        <v>84</v>
      </c>
      <c r="B55" s="56">
        <v>139</v>
      </c>
      <c r="C55" s="58" t="s">
        <v>153</v>
      </c>
      <c r="D55" s="57" t="s">
        <v>51</v>
      </c>
    </row>
    <row r="59" spans="1:16" x14ac:dyDescent="0.3">
      <c r="A59" s="16" t="s">
        <v>30</v>
      </c>
      <c r="B59" s="14"/>
      <c r="C59" s="14"/>
      <c r="D59" s="14"/>
      <c r="E59" s="14"/>
    </row>
    <row r="60" spans="1:16" x14ac:dyDescent="0.3">
      <c r="A60" s="2" t="s">
        <v>31</v>
      </c>
      <c r="B60" s="14"/>
      <c r="C60" s="14"/>
      <c r="D60" s="14"/>
      <c r="E60" s="14"/>
    </row>
    <row r="61" spans="1:16" ht="18" x14ac:dyDescent="0.35">
      <c r="A61" s="90" t="str">
        <f>$A$1</f>
        <v>Junior Girls 12 years</v>
      </c>
      <c r="B61" s="90"/>
      <c r="C61" s="90"/>
      <c r="D61" s="90"/>
      <c r="E61" s="90"/>
      <c r="F61" s="90"/>
    </row>
    <row r="62" spans="1:16" ht="18" x14ac:dyDescent="0.35">
      <c r="A62" s="48" t="s">
        <v>41</v>
      </c>
      <c r="B62" s="49"/>
      <c r="C62" s="49"/>
      <c r="D62" s="49"/>
      <c r="E62" s="49"/>
      <c r="F62" s="49"/>
      <c r="P62"/>
    </row>
    <row r="63" spans="1:16" ht="18" x14ac:dyDescent="0.35">
      <c r="A63" s="49" t="s">
        <v>40</v>
      </c>
      <c r="B63" s="49"/>
      <c r="C63" s="49"/>
      <c r="D63" s="49"/>
      <c r="E63" s="49"/>
      <c r="F63" s="49"/>
      <c r="P63"/>
    </row>
    <row r="64" spans="1:16" ht="18" x14ac:dyDescent="0.35">
      <c r="A64" s="49"/>
      <c r="B64" s="60">
        <v>133</v>
      </c>
      <c r="C64" s="61" t="s">
        <v>147</v>
      </c>
      <c r="D64" s="62" t="s">
        <v>51</v>
      </c>
      <c r="E64" s="62"/>
      <c r="F64" s="49"/>
      <c r="P64"/>
    </row>
    <row r="65" spans="1:16" ht="18" x14ac:dyDescent="0.35">
      <c r="A65" s="49"/>
      <c r="B65" s="60">
        <v>134</v>
      </c>
      <c r="C65" s="63" t="s">
        <v>148</v>
      </c>
      <c r="D65" s="62" t="s">
        <v>125</v>
      </c>
      <c r="E65" s="62"/>
      <c r="F65" s="49"/>
      <c r="P65"/>
    </row>
    <row r="66" spans="1:16" ht="18" x14ac:dyDescent="0.35">
      <c r="A66" s="49"/>
      <c r="B66" s="60">
        <v>135</v>
      </c>
      <c r="C66" s="51" t="s">
        <v>149</v>
      </c>
      <c r="D66" s="62" t="s">
        <v>47</v>
      </c>
      <c r="E66" s="62"/>
      <c r="F66" s="49"/>
      <c r="P66"/>
    </row>
    <row r="67" spans="1:16" ht="18" x14ac:dyDescent="0.35">
      <c r="A67" s="49"/>
      <c r="B67" s="60">
        <v>139</v>
      </c>
      <c r="C67" s="63" t="s">
        <v>153</v>
      </c>
      <c r="D67" s="62" t="s">
        <v>51</v>
      </c>
      <c r="E67" s="62"/>
      <c r="F67" s="49"/>
      <c r="P67"/>
    </row>
    <row r="68" spans="1:16" ht="18" x14ac:dyDescent="0.35">
      <c r="A68" s="49"/>
      <c r="B68" s="60"/>
      <c r="C68" s="63"/>
      <c r="D68" s="62"/>
      <c r="E68" s="62"/>
      <c r="F68" s="49"/>
      <c r="N68" s="56"/>
      <c r="O68" s="59"/>
      <c r="P68" s="57"/>
    </row>
    <row r="69" spans="1:16" ht="18" x14ac:dyDescent="0.35">
      <c r="A69" s="49"/>
      <c r="B69" s="60"/>
      <c r="C69" s="63"/>
      <c r="D69" s="62"/>
      <c r="E69" s="62"/>
      <c r="F69" s="49"/>
      <c r="N69" s="56"/>
      <c r="P69" s="57"/>
    </row>
    <row r="70" spans="1:16" ht="18" x14ac:dyDescent="0.35">
      <c r="A70" s="49" t="s">
        <v>39</v>
      </c>
      <c r="B70" s="60">
        <v>126</v>
      </c>
      <c r="C70" s="64" t="s">
        <v>140</v>
      </c>
      <c r="D70" s="62" t="s">
        <v>101</v>
      </c>
      <c r="F70" s="49"/>
      <c r="N70" s="56"/>
      <c r="O70" s="57"/>
      <c r="P70" s="57"/>
    </row>
    <row r="71" spans="1:16" ht="18" x14ac:dyDescent="0.35">
      <c r="A71" s="49" t="s">
        <v>38</v>
      </c>
      <c r="B71" s="60">
        <v>128</v>
      </c>
      <c r="C71" s="49" t="s">
        <v>142</v>
      </c>
      <c r="D71" s="62" t="s">
        <v>19</v>
      </c>
      <c r="F71" s="49"/>
      <c r="N71" s="56"/>
      <c r="P71" s="57"/>
    </row>
    <row r="72" spans="1:16" ht="18" x14ac:dyDescent="0.35">
      <c r="A72" s="49" t="s">
        <v>37</v>
      </c>
      <c r="B72" s="60">
        <v>137</v>
      </c>
      <c r="C72" s="62" t="s">
        <v>151</v>
      </c>
      <c r="D72" s="62" t="s">
        <v>101</v>
      </c>
      <c r="F72" s="49"/>
      <c r="N72" s="56"/>
      <c r="O72" s="55"/>
      <c r="P72" s="57"/>
    </row>
    <row r="73" spans="1:16" ht="18" x14ac:dyDescent="0.35">
      <c r="A73" s="49" t="s">
        <v>36</v>
      </c>
      <c r="B73" s="60">
        <v>130</v>
      </c>
      <c r="C73" s="49" t="s">
        <v>144</v>
      </c>
      <c r="D73" s="62" t="s">
        <v>101</v>
      </c>
      <c r="F73" s="49"/>
      <c r="N73" s="56"/>
      <c r="P73" s="57"/>
    </row>
    <row r="74" spans="1:16" ht="18" x14ac:dyDescent="0.35">
      <c r="A74" s="49" t="s">
        <v>35</v>
      </c>
      <c r="B74" s="60">
        <v>132</v>
      </c>
      <c r="C74" s="61" t="s">
        <v>146</v>
      </c>
      <c r="D74" s="62" t="s">
        <v>101</v>
      </c>
      <c r="F74" s="49"/>
      <c r="N74" s="56"/>
      <c r="P74" s="57"/>
    </row>
    <row r="75" spans="1:16" ht="18" x14ac:dyDescent="0.35">
      <c r="A75" s="49" t="s">
        <v>34</v>
      </c>
      <c r="B75" s="60">
        <v>131</v>
      </c>
      <c r="C75" s="49" t="s">
        <v>145</v>
      </c>
      <c r="D75" s="62" t="s">
        <v>125</v>
      </c>
      <c r="F75" s="48" t="s">
        <v>32</v>
      </c>
      <c r="N75" s="56"/>
      <c r="P75" s="57"/>
    </row>
    <row r="76" spans="1:16" ht="18" x14ac:dyDescent="0.35">
      <c r="A76" s="49" t="s">
        <v>29</v>
      </c>
      <c r="B76" s="60">
        <v>127</v>
      </c>
      <c r="C76" s="49" t="s">
        <v>141</v>
      </c>
      <c r="D76" s="62" t="s">
        <v>125</v>
      </c>
      <c r="F76" s="48" t="s">
        <v>32</v>
      </c>
      <c r="H76" s="36"/>
      <c r="I76" s="35"/>
      <c r="N76" s="56"/>
      <c r="P76" s="57"/>
    </row>
    <row r="77" spans="1:16" ht="18" x14ac:dyDescent="0.35">
      <c r="A77" s="49" t="s">
        <v>28</v>
      </c>
      <c r="B77" s="60">
        <v>136</v>
      </c>
      <c r="C77" s="49" t="s">
        <v>150</v>
      </c>
      <c r="D77" s="62" t="s">
        <v>19</v>
      </c>
      <c r="F77" s="48" t="s">
        <v>32</v>
      </c>
      <c r="H77" s="36"/>
      <c r="I77" s="35"/>
      <c r="N77" s="56"/>
      <c r="O77" s="27"/>
      <c r="P77" s="57"/>
    </row>
    <row r="78" spans="1:16" ht="18" x14ac:dyDescent="0.35">
      <c r="A78" s="49" t="s">
        <v>27</v>
      </c>
      <c r="B78" s="60">
        <v>129</v>
      </c>
      <c r="C78" s="49" t="s">
        <v>143</v>
      </c>
      <c r="D78" s="62" t="s">
        <v>47</v>
      </c>
      <c r="F78" s="48" t="s">
        <v>32</v>
      </c>
      <c r="H78" s="36"/>
      <c r="I78" s="35"/>
      <c r="K78" s="15"/>
      <c r="L78" s="15"/>
      <c r="P78"/>
    </row>
    <row r="79" spans="1:16" ht="18" x14ac:dyDescent="0.35">
      <c r="A79" s="49"/>
      <c r="B79" s="52"/>
      <c r="C79" s="51"/>
      <c r="D79" s="51"/>
      <c r="E79" s="51"/>
      <c r="F79" s="49"/>
      <c r="H79" s="36"/>
      <c r="I79" s="35"/>
      <c r="J79" s="35"/>
      <c r="P79"/>
    </row>
    <row r="80" spans="1:16" ht="18" x14ac:dyDescent="0.35">
      <c r="A80" s="48" t="s">
        <v>139</v>
      </c>
      <c r="B80" s="49"/>
      <c r="C80" s="49"/>
      <c r="D80" s="49"/>
      <c r="E80" s="49"/>
      <c r="F80" s="49"/>
      <c r="H80" s="36"/>
      <c r="I80" s="35"/>
      <c r="J80" s="35"/>
      <c r="P80"/>
    </row>
    <row r="81" spans="1:16" ht="18" x14ac:dyDescent="0.35">
      <c r="A81" s="49"/>
      <c r="B81" s="60">
        <v>138</v>
      </c>
      <c r="C81" s="51" t="s">
        <v>152</v>
      </c>
      <c r="D81" s="62" t="s">
        <v>125</v>
      </c>
      <c r="E81" s="62"/>
      <c r="F81" s="48" t="s">
        <v>32</v>
      </c>
      <c r="H81" s="36"/>
      <c r="I81" s="35"/>
      <c r="J81" s="35"/>
      <c r="P81"/>
    </row>
    <row r="82" spans="1:16" ht="18" x14ac:dyDescent="0.35">
      <c r="A82" s="49"/>
      <c r="B82" s="49"/>
      <c r="C82" s="49"/>
      <c r="D82" s="49"/>
      <c r="E82" s="49"/>
      <c r="F82" s="49"/>
      <c r="H82" s="36"/>
      <c r="I82" s="35"/>
      <c r="J82" s="35"/>
      <c r="P82"/>
    </row>
    <row r="83" spans="1:16" ht="18" x14ac:dyDescent="0.35">
      <c r="A83" s="48" t="s">
        <v>85</v>
      </c>
      <c r="B83" s="49"/>
      <c r="C83" s="49"/>
      <c r="D83" s="49"/>
      <c r="E83" s="49"/>
      <c r="F83" s="49"/>
      <c r="H83" s="36"/>
      <c r="I83" s="35"/>
      <c r="J83" s="35"/>
      <c r="P83"/>
    </row>
    <row r="84" spans="1:16" ht="18" x14ac:dyDescent="0.35">
      <c r="A84" s="53"/>
      <c r="B84" s="50" t="s">
        <v>74</v>
      </c>
      <c r="C84" s="49"/>
      <c r="D84" s="49"/>
      <c r="E84" s="49"/>
      <c r="F84" s="49"/>
    </row>
    <row r="85" spans="1:16" ht="18" x14ac:dyDescent="0.35">
      <c r="A85" s="49"/>
      <c r="B85" s="50" t="s">
        <v>106</v>
      </c>
      <c r="C85" s="49"/>
      <c r="D85" s="49"/>
      <c r="E85" s="49"/>
      <c r="F85" s="49"/>
    </row>
    <row r="86" spans="1:16" ht="18" x14ac:dyDescent="0.35">
      <c r="A86" s="49"/>
      <c r="B86" s="50" t="s">
        <v>95</v>
      </c>
      <c r="C86" s="49"/>
      <c r="D86" s="49"/>
      <c r="E86" s="49"/>
      <c r="F86" s="49"/>
    </row>
    <row r="87" spans="1:16" ht="18" x14ac:dyDescent="0.35">
      <c r="A87" s="49"/>
      <c r="B87" s="49"/>
      <c r="C87" s="49"/>
      <c r="D87" s="49"/>
      <c r="E87" s="49"/>
      <c r="F87" s="49"/>
    </row>
    <row r="88" spans="1:16" ht="18" x14ac:dyDescent="0.35">
      <c r="A88" s="49"/>
      <c r="B88" s="48" t="s">
        <v>32</v>
      </c>
      <c r="C88" s="48" t="s">
        <v>33</v>
      </c>
      <c r="D88" s="49"/>
      <c r="E88" s="49"/>
      <c r="F88" s="49"/>
    </row>
  </sheetData>
  <autoFilter ref="B22:J32" xr:uid="{D004B05E-DEEB-4C36-BFF5-5D5E52537225}">
    <sortState xmlns:xlrd2="http://schemas.microsoft.com/office/spreadsheetml/2017/richdata2" ref="B23:J36">
      <sortCondition ref="J22:J32"/>
    </sortState>
  </autoFilter>
  <sortState xmlns:xlrd2="http://schemas.microsoft.com/office/spreadsheetml/2017/richdata2" ref="M68:P77">
    <sortCondition descending="1" ref="M68:M77"/>
  </sortState>
  <mergeCells count="11">
    <mergeCell ref="AA3:AB3"/>
    <mergeCell ref="A21:C21"/>
    <mergeCell ref="U21:X21"/>
    <mergeCell ref="A41:D41"/>
    <mergeCell ref="A61:F61"/>
    <mergeCell ref="F2:K2"/>
    <mergeCell ref="M2:R2"/>
    <mergeCell ref="T2:Y2"/>
    <mergeCell ref="F3:K3"/>
    <mergeCell ref="M3:R3"/>
    <mergeCell ref="T3:Y3"/>
  </mergeCells>
  <phoneticPr fontId="22" type="noConversion"/>
  <conditionalFormatting sqref="I5:J18">
    <cfRule type="duplicateValues" dxfId="52" priority="4"/>
  </conditionalFormatting>
  <conditionalFormatting sqref="I23:J36">
    <cfRule type="duplicateValues" dxfId="51" priority="1"/>
  </conditionalFormatting>
  <conditionalFormatting sqref="P5:Q18">
    <cfRule type="duplicateValues" dxfId="50" priority="3"/>
  </conditionalFormatting>
  <conditionalFormatting sqref="W5:X18">
    <cfRule type="duplicateValues" dxfId="49" priority="2"/>
  </conditionalFormatting>
  <printOptions gridLines="1"/>
  <pageMargins left="0.74803149606299213" right="0.74803149606299213" top="0.98425196850393704" bottom="0.98425196850393704" header="0.51181102362204722" footer="0.51181102362204722"/>
  <pageSetup paperSize="9" scale="88" orientation="landscape" r:id="rId1"/>
  <headerFooter alignWithMargins="0">
    <oddHeader>&amp;C2022 WA STATE SOLO CHAMPIONSHIP</oddHeader>
  </headerFooter>
  <colBreaks count="2" manualBreakCount="2">
    <brk id="12" max="1048575" man="1"/>
    <brk id="19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BEC4F-9461-4FFD-B9B1-9A5B5DDA5896}">
  <sheetPr>
    <tabColor theme="7" tint="-0.249977111117893"/>
    <pageSetUpPr fitToPage="1"/>
  </sheetPr>
  <dimension ref="A1:X53"/>
  <sheetViews>
    <sheetView zoomScale="80" zoomScaleNormal="80" zoomScaleSheetLayoutView="80" workbookViewId="0">
      <pane xSplit="4" ySplit="4" topLeftCell="E26" activePane="bottomRight" state="frozen"/>
      <selection activeCell="E99" sqref="E99"/>
      <selection pane="topRight" activeCell="E99" sqref="E99"/>
      <selection pane="bottomLeft" activeCell="E99" sqref="E99"/>
      <selection pane="bottomRight" activeCell="F40" sqref="F40"/>
    </sheetView>
  </sheetViews>
  <sheetFormatPr defaultColWidth="9.109375" defaultRowHeight="14.4" x14ac:dyDescent="0.3"/>
  <cols>
    <col min="1" max="1" width="5.109375" style="1" customWidth="1"/>
    <col min="2" max="2" width="4.33203125" style="1" bestFit="1" customWidth="1"/>
    <col min="3" max="3" width="17.44140625" style="1" bestFit="1" customWidth="1"/>
    <col min="4" max="4" width="27.109375" style="1" customWidth="1"/>
    <col min="5" max="5" width="11.109375" style="1" bestFit="1" customWidth="1"/>
    <col min="6" max="6" width="10.44140625" style="1" bestFit="1" customWidth="1"/>
    <col min="7" max="7" width="12.109375" style="1" bestFit="1" customWidth="1"/>
    <col min="8" max="8" width="7.109375" style="1" bestFit="1" customWidth="1"/>
    <col min="9" max="9" width="8.33203125" style="1" bestFit="1" customWidth="1"/>
    <col min="10" max="10" width="9" style="1" bestFit="1" customWidth="1"/>
    <col min="11" max="11" width="11.109375" style="1" bestFit="1" customWidth="1"/>
    <col min="12" max="12" width="10.44140625" style="1" bestFit="1" customWidth="1"/>
    <col min="13" max="13" width="10.5546875" style="1" bestFit="1" customWidth="1"/>
    <col min="14" max="14" width="6" style="1" bestFit="1" customWidth="1"/>
    <col min="15" max="15" width="8.33203125" style="1" bestFit="1" customWidth="1"/>
    <col min="16" max="16" width="9" style="1" bestFit="1" customWidth="1"/>
    <col min="17" max="17" width="11.109375" style="1" bestFit="1" customWidth="1"/>
    <col min="18" max="18" width="10.44140625" style="1" bestFit="1" customWidth="1"/>
    <col min="19" max="19" width="10.5546875" style="1" bestFit="1" customWidth="1"/>
    <col min="20" max="20" width="6" style="1" bestFit="1" customWidth="1"/>
    <col min="21" max="21" width="8.44140625" style="1" bestFit="1" customWidth="1"/>
    <col min="22" max="22" width="9.109375" style="1" bestFit="1" customWidth="1"/>
    <col min="23" max="23" width="7.109375" style="1" bestFit="1" customWidth="1"/>
    <col min="24" max="24" width="5.88671875" style="1" bestFit="1" customWidth="1"/>
    <col min="25" max="16384" width="9.109375" style="1"/>
  </cols>
  <sheetData>
    <row r="1" spans="1:24" ht="15" thickBot="1" x14ac:dyDescent="0.35">
      <c r="A1" s="2" t="s">
        <v>0</v>
      </c>
      <c r="B1" s="2"/>
      <c r="C1" s="2"/>
      <c r="D1" s="2" t="s">
        <v>93</v>
      </c>
      <c r="E1" s="2"/>
      <c r="G1" s="2"/>
      <c r="K1" s="2"/>
      <c r="M1" s="2"/>
      <c r="Q1" s="2"/>
      <c r="R1" s="2"/>
    </row>
    <row r="2" spans="1:24" ht="15" thickBot="1" x14ac:dyDescent="0.35">
      <c r="A2" s="2"/>
      <c r="E2" s="91" t="s">
        <v>98</v>
      </c>
      <c r="F2" s="92"/>
      <c r="G2" s="92"/>
      <c r="H2" s="92"/>
      <c r="I2" s="92"/>
      <c r="J2" s="93"/>
      <c r="K2" s="91" t="s">
        <v>99</v>
      </c>
      <c r="L2" s="92"/>
      <c r="M2" s="92"/>
      <c r="N2" s="92"/>
      <c r="O2" s="92"/>
      <c r="P2" s="93"/>
      <c r="Q2" s="91" t="s">
        <v>100</v>
      </c>
      <c r="R2" s="92"/>
      <c r="S2" s="92"/>
      <c r="T2" s="92"/>
      <c r="U2" s="92"/>
      <c r="V2" s="93"/>
    </row>
    <row r="3" spans="1:24" s="2" customFormat="1" x14ac:dyDescent="0.3">
      <c r="A3" s="24"/>
      <c r="B3" s="24" t="s">
        <v>1</v>
      </c>
      <c r="C3" s="24" t="s">
        <v>2</v>
      </c>
      <c r="D3" s="24" t="s">
        <v>3</v>
      </c>
      <c r="E3" s="82" t="s">
        <v>4</v>
      </c>
      <c r="F3" s="83"/>
      <c r="G3" s="83"/>
      <c r="H3" s="83"/>
      <c r="I3" s="83"/>
      <c r="J3" s="84"/>
      <c r="K3" s="82" t="s">
        <v>5</v>
      </c>
      <c r="L3" s="83"/>
      <c r="M3" s="83"/>
      <c r="N3" s="83"/>
      <c r="O3" s="83"/>
      <c r="P3" s="84"/>
      <c r="Q3" s="82" t="s">
        <v>6</v>
      </c>
      <c r="R3" s="83"/>
      <c r="S3" s="83"/>
      <c r="T3" s="83"/>
      <c r="U3" s="83"/>
      <c r="V3" s="83"/>
      <c r="W3" s="82" t="s">
        <v>7</v>
      </c>
      <c r="X3" s="84"/>
    </row>
    <row r="4" spans="1:24" s="2" customFormat="1" x14ac:dyDescent="0.3">
      <c r="A4" s="24"/>
      <c r="B4" s="24"/>
      <c r="C4" s="24"/>
      <c r="D4" s="24"/>
      <c r="E4" s="25" t="s">
        <v>8</v>
      </c>
      <c r="F4" s="23" t="s">
        <v>9</v>
      </c>
      <c r="G4" s="23" t="s">
        <v>10</v>
      </c>
      <c r="H4" s="23" t="s">
        <v>7</v>
      </c>
      <c r="I4" s="23" t="s">
        <v>11</v>
      </c>
      <c r="J4" s="26" t="s">
        <v>12</v>
      </c>
      <c r="K4" s="25" t="s">
        <v>8</v>
      </c>
      <c r="L4" s="23" t="s">
        <v>9</v>
      </c>
      <c r="M4" s="23" t="s">
        <v>10</v>
      </c>
      <c r="N4" s="23" t="s">
        <v>7</v>
      </c>
      <c r="O4" s="23" t="s">
        <v>13</v>
      </c>
      <c r="P4" s="26" t="s">
        <v>14</v>
      </c>
      <c r="Q4" s="25" t="s">
        <v>8</v>
      </c>
      <c r="R4" s="23" t="s">
        <v>9</v>
      </c>
      <c r="S4" s="23" t="s">
        <v>10</v>
      </c>
      <c r="T4" s="23" t="s">
        <v>7</v>
      </c>
      <c r="U4" s="23" t="s">
        <v>15</v>
      </c>
      <c r="V4" s="23" t="s">
        <v>16</v>
      </c>
      <c r="W4" s="25" t="s">
        <v>17</v>
      </c>
      <c r="X4" s="26" t="s">
        <v>18</v>
      </c>
    </row>
    <row r="5" spans="1:24" x14ac:dyDescent="0.3">
      <c r="B5" s="1">
        <v>101</v>
      </c>
      <c r="C5" s="1" t="s">
        <v>103</v>
      </c>
      <c r="D5" s="1" t="s">
        <v>94</v>
      </c>
      <c r="E5" s="39"/>
      <c r="F5" s="30"/>
      <c r="G5" s="30"/>
      <c r="H5" s="30">
        <f>SUM(E5:G5)</f>
        <v>0</v>
      </c>
      <c r="I5" s="1">
        <f t="shared" ref="I5:I10" si="0">RANK(H5,$H$5:$H$10)</f>
        <v>1</v>
      </c>
      <c r="J5" s="4">
        <f>VLOOKUP(I5,'Points System'!$A$3:$B$53,2,FALSE)</f>
        <v>100</v>
      </c>
      <c r="K5" s="39"/>
      <c r="L5" s="30"/>
      <c r="M5" s="30"/>
      <c r="N5" s="30">
        <f>SUM(K5:M5)</f>
        <v>0</v>
      </c>
      <c r="O5" s="1">
        <f t="shared" ref="O5:O10" si="1">RANK(N5,$N$5:$N$10)</f>
        <v>1</v>
      </c>
      <c r="P5" s="40">
        <f>VLOOKUP(O5,'Points System'!$A$3:$B$53,2,FALSE)</f>
        <v>100</v>
      </c>
      <c r="Q5" s="39"/>
      <c r="R5" s="30"/>
      <c r="S5" s="30"/>
      <c r="T5" s="30">
        <f>SUM(Q5:S5)</f>
        <v>0</v>
      </c>
      <c r="U5" s="44">
        <f t="shared" ref="U5:U10" si="2">RANK(T5,$T$5:$T$10)</f>
        <v>1</v>
      </c>
      <c r="V5" s="40">
        <f>VLOOKUP(U5,'Points System'!$A$3:$B$53,2,FALSE)</f>
        <v>100</v>
      </c>
      <c r="W5" s="39">
        <f>J5+P5+V5</f>
        <v>300</v>
      </c>
      <c r="X5" s="4">
        <f t="shared" ref="X5:X10" si="3">RANK(W5,$W$5:$W$10)</f>
        <v>1</v>
      </c>
    </row>
    <row r="6" spans="1:24" x14ac:dyDescent="0.3">
      <c r="B6" s="1">
        <v>102</v>
      </c>
      <c r="C6" s="1" t="s">
        <v>52</v>
      </c>
      <c r="D6" s="1" t="s">
        <v>49</v>
      </c>
      <c r="E6" s="39"/>
      <c r="F6" s="30"/>
      <c r="G6" s="30"/>
      <c r="H6" s="30">
        <f t="shared" ref="H6:H10" si="4">SUM(E6:G6)</f>
        <v>0</v>
      </c>
      <c r="I6" s="1">
        <f t="shared" si="0"/>
        <v>1</v>
      </c>
      <c r="J6" s="4">
        <f>VLOOKUP(I6,'Points System'!$A$3:$B$53,2,FALSE)</f>
        <v>100</v>
      </c>
      <c r="K6" s="39"/>
      <c r="L6" s="30"/>
      <c r="M6" s="30"/>
      <c r="N6" s="30">
        <f t="shared" ref="N6:N10" si="5">SUM(K6:M6)</f>
        <v>0</v>
      </c>
      <c r="O6" s="1">
        <f t="shared" si="1"/>
        <v>1</v>
      </c>
      <c r="P6" s="40">
        <f>VLOOKUP(O6,'Points System'!$A$3:$B$53,2,FALSE)</f>
        <v>100</v>
      </c>
      <c r="Q6" s="39"/>
      <c r="R6" s="30"/>
      <c r="S6" s="30"/>
      <c r="T6" s="30">
        <f t="shared" ref="T6:T10" si="6">SUM(Q6:S6)</f>
        <v>0</v>
      </c>
      <c r="U6" s="44">
        <f t="shared" si="2"/>
        <v>1</v>
      </c>
      <c r="V6" s="40">
        <f>VLOOKUP(U6,'Points System'!$A$3:$B$53,2,FALSE)</f>
        <v>100</v>
      </c>
      <c r="W6" s="39">
        <f t="shared" ref="W6:W10" si="7">J6+P6+V6</f>
        <v>300</v>
      </c>
      <c r="X6" s="4">
        <f t="shared" si="3"/>
        <v>1</v>
      </c>
    </row>
    <row r="7" spans="1:24" x14ac:dyDescent="0.3">
      <c r="B7" s="1">
        <v>103</v>
      </c>
      <c r="C7" s="1" t="s">
        <v>53</v>
      </c>
      <c r="D7" s="1" t="s">
        <v>94</v>
      </c>
      <c r="E7" s="39"/>
      <c r="F7" s="30"/>
      <c r="G7" s="30"/>
      <c r="H7" s="30">
        <f t="shared" si="4"/>
        <v>0</v>
      </c>
      <c r="I7" s="1">
        <f t="shared" si="0"/>
        <v>1</v>
      </c>
      <c r="J7" s="4">
        <f>VLOOKUP(I7,'Points System'!$A$3:$B$53,2,FALSE)</f>
        <v>100</v>
      </c>
      <c r="K7" s="39"/>
      <c r="L7" s="30"/>
      <c r="M7" s="30"/>
      <c r="N7" s="30">
        <f t="shared" si="5"/>
        <v>0</v>
      </c>
      <c r="O7" s="1">
        <f t="shared" si="1"/>
        <v>1</v>
      </c>
      <c r="P7" s="40">
        <f>VLOOKUP(O7,'Points System'!$A$3:$B$53,2,FALSE)</f>
        <v>100</v>
      </c>
      <c r="Q7" s="39"/>
      <c r="R7" s="30"/>
      <c r="S7" s="30"/>
      <c r="T7" s="30">
        <f t="shared" si="6"/>
        <v>0</v>
      </c>
      <c r="U7" s="44">
        <f t="shared" si="2"/>
        <v>1</v>
      </c>
      <c r="V7" s="40">
        <f>VLOOKUP(U7,'Points System'!$A$3:$B$53,2,FALSE)</f>
        <v>100</v>
      </c>
      <c r="W7" s="39">
        <f t="shared" si="7"/>
        <v>300</v>
      </c>
      <c r="X7" s="4">
        <f t="shared" si="3"/>
        <v>1</v>
      </c>
    </row>
    <row r="8" spans="1:24" x14ac:dyDescent="0.3">
      <c r="B8" s="1">
        <v>104</v>
      </c>
      <c r="C8" s="1" t="s">
        <v>104</v>
      </c>
      <c r="D8" s="1" t="s">
        <v>47</v>
      </c>
      <c r="E8" s="39"/>
      <c r="F8" s="30"/>
      <c r="G8" s="30"/>
      <c r="H8" s="30">
        <f t="shared" si="4"/>
        <v>0</v>
      </c>
      <c r="I8" s="1">
        <f t="shared" si="0"/>
        <v>1</v>
      </c>
      <c r="J8" s="4">
        <f>VLOOKUP(I8,'Points System'!$A$3:$B$53,2,FALSE)</f>
        <v>100</v>
      </c>
      <c r="K8" s="39"/>
      <c r="L8" s="30"/>
      <c r="M8" s="30"/>
      <c r="N8" s="30">
        <f t="shared" si="5"/>
        <v>0</v>
      </c>
      <c r="O8" s="1">
        <f t="shared" si="1"/>
        <v>1</v>
      </c>
      <c r="P8" s="40">
        <f>VLOOKUP(O8,'Points System'!$A$3:$B$53,2,FALSE)</f>
        <v>100</v>
      </c>
      <c r="Q8" s="39"/>
      <c r="R8" s="30"/>
      <c r="S8" s="30"/>
      <c r="T8" s="30">
        <f t="shared" si="6"/>
        <v>0</v>
      </c>
      <c r="U8" s="44">
        <f t="shared" si="2"/>
        <v>1</v>
      </c>
      <c r="V8" s="40">
        <f>VLOOKUP(U8,'Points System'!$A$3:$B$53,2,FALSE)</f>
        <v>100</v>
      </c>
      <c r="W8" s="39">
        <f t="shared" si="7"/>
        <v>300</v>
      </c>
      <c r="X8" s="4">
        <f t="shared" si="3"/>
        <v>1</v>
      </c>
    </row>
    <row r="9" spans="1:24" x14ac:dyDescent="0.3">
      <c r="B9" s="1">
        <v>105</v>
      </c>
      <c r="C9" s="1" t="s">
        <v>55</v>
      </c>
      <c r="D9" s="1" t="s">
        <v>94</v>
      </c>
      <c r="E9" s="39"/>
      <c r="F9" s="30"/>
      <c r="G9" s="30"/>
      <c r="H9" s="30">
        <f t="shared" si="4"/>
        <v>0</v>
      </c>
      <c r="I9" s="1">
        <f t="shared" si="0"/>
        <v>1</v>
      </c>
      <c r="J9" s="4">
        <f>VLOOKUP(I9,'Points System'!$A$3:$B$53,2,FALSE)</f>
        <v>100</v>
      </c>
      <c r="K9" s="39"/>
      <c r="L9" s="30"/>
      <c r="M9" s="30"/>
      <c r="N9" s="30">
        <f t="shared" si="5"/>
        <v>0</v>
      </c>
      <c r="O9" s="1">
        <f t="shared" si="1"/>
        <v>1</v>
      </c>
      <c r="P9" s="40">
        <f>VLOOKUP(O9,'Points System'!$A$3:$B$53,2,FALSE)</f>
        <v>100</v>
      </c>
      <c r="Q9" s="39"/>
      <c r="R9" s="30"/>
      <c r="S9" s="30"/>
      <c r="T9" s="30">
        <f t="shared" si="6"/>
        <v>0</v>
      </c>
      <c r="U9" s="44">
        <f t="shared" si="2"/>
        <v>1</v>
      </c>
      <c r="V9" s="40">
        <f>VLOOKUP(U9,'Points System'!$A$3:$B$53,2,FALSE)</f>
        <v>100</v>
      </c>
      <c r="W9" s="39">
        <f t="shared" si="7"/>
        <v>300</v>
      </c>
      <c r="X9" s="4">
        <f t="shared" si="3"/>
        <v>1</v>
      </c>
    </row>
    <row r="10" spans="1:24" ht="15" thickBot="1" x14ac:dyDescent="0.35">
      <c r="B10" s="1">
        <v>106</v>
      </c>
      <c r="C10" s="1" t="s">
        <v>54</v>
      </c>
      <c r="D10" s="1" t="s">
        <v>19</v>
      </c>
      <c r="E10" s="41"/>
      <c r="F10" s="42"/>
      <c r="G10" s="42"/>
      <c r="H10" s="42">
        <f t="shared" si="4"/>
        <v>0</v>
      </c>
      <c r="I10" s="6">
        <f t="shared" si="0"/>
        <v>1</v>
      </c>
      <c r="J10" s="7">
        <f>VLOOKUP(I10,'Points System'!$A$3:$B$53,2,FALSE)</f>
        <v>100</v>
      </c>
      <c r="K10" s="41"/>
      <c r="L10" s="42"/>
      <c r="M10" s="42"/>
      <c r="N10" s="42">
        <f t="shared" si="5"/>
        <v>0</v>
      </c>
      <c r="O10" s="6">
        <f t="shared" si="1"/>
        <v>1</v>
      </c>
      <c r="P10" s="43">
        <f>VLOOKUP(O10,'Points System'!$A$3:$B$53,2,FALSE)</f>
        <v>100</v>
      </c>
      <c r="Q10" s="41"/>
      <c r="R10" s="42"/>
      <c r="S10" s="42"/>
      <c r="T10" s="42">
        <f t="shared" si="6"/>
        <v>0</v>
      </c>
      <c r="U10" s="45">
        <f t="shared" si="2"/>
        <v>1</v>
      </c>
      <c r="V10" s="43">
        <f>VLOOKUP(U10,'Points System'!$A$3:$B$53,2,FALSE)</f>
        <v>100</v>
      </c>
      <c r="W10" s="41">
        <f t="shared" si="7"/>
        <v>300</v>
      </c>
      <c r="X10" s="7">
        <f t="shared" si="3"/>
        <v>1</v>
      </c>
    </row>
    <row r="11" spans="1:24" x14ac:dyDescent="0.3">
      <c r="P11" s="30"/>
      <c r="Q11" s="30"/>
      <c r="R11" s="30"/>
      <c r="S11" s="30"/>
      <c r="T11" s="30"/>
      <c r="U11" s="44"/>
      <c r="V11" s="30"/>
      <c r="W11" s="30"/>
    </row>
    <row r="12" spans="1:24" ht="15" thickBot="1" x14ac:dyDescent="0.35"/>
    <row r="13" spans="1:24" x14ac:dyDescent="0.3">
      <c r="A13" s="85" t="s">
        <v>20</v>
      </c>
      <c r="B13" s="85"/>
      <c r="C13" s="85"/>
      <c r="D13" s="22"/>
      <c r="E13" s="22"/>
      <c r="F13" s="22"/>
      <c r="G13" s="22"/>
      <c r="H13" s="22"/>
      <c r="I13" s="22"/>
      <c r="K13" s="8"/>
      <c r="R13" s="86" t="s">
        <v>21</v>
      </c>
      <c r="S13" s="87"/>
      <c r="T13" s="87"/>
      <c r="U13" s="88"/>
    </row>
    <row r="14" spans="1:24" x14ac:dyDescent="0.3">
      <c r="A14" s="22"/>
      <c r="B14" s="22" t="s">
        <v>1</v>
      </c>
      <c r="C14" s="22" t="s">
        <v>22</v>
      </c>
      <c r="D14" s="22" t="s">
        <v>3</v>
      </c>
      <c r="E14" s="22" t="s">
        <v>4</v>
      </c>
      <c r="F14" s="22" t="s">
        <v>5</v>
      </c>
      <c r="G14" s="22" t="s">
        <v>6</v>
      </c>
      <c r="H14" s="22" t="s">
        <v>7</v>
      </c>
      <c r="I14" s="22" t="s">
        <v>18</v>
      </c>
      <c r="K14" s="8" t="s">
        <v>23</v>
      </c>
      <c r="R14" s="9" t="s">
        <v>18</v>
      </c>
      <c r="S14" s="29" t="s">
        <v>24</v>
      </c>
      <c r="T14" s="29" t="s">
        <v>18</v>
      </c>
      <c r="U14" s="10" t="s">
        <v>24</v>
      </c>
      <c r="V14" s="11"/>
    </row>
    <row r="15" spans="1:24" x14ac:dyDescent="0.3">
      <c r="A15" s="1">
        <v>1</v>
      </c>
      <c r="B15" s="1">
        <v>101</v>
      </c>
      <c r="C15" s="1" t="s">
        <v>103</v>
      </c>
      <c r="D15" s="1" t="s">
        <v>94</v>
      </c>
      <c r="E15" s="1">
        <f t="shared" ref="E15:E20" si="8">VLOOKUP($C15,$C$5:$X$10,8,FALSE)</f>
        <v>100</v>
      </c>
      <c r="F15" s="1">
        <f t="shared" ref="F15:F20" si="9">VLOOKUP($C15,$C$5:$X$10,14,FALSE)</f>
        <v>100</v>
      </c>
      <c r="G15" s="1">
        <f t="shared" ref="G15:G20" si="10">VLOOKUP($C15,$C$5:$X$10,20,FALSE)</f>
        <v>100</v>
      </c>
      <c r="H15" s="30">
        <f t="shared" ref="H15:H20" si="11">SUM(E15:G15)</f>
        <v>300</v>
      </c>
      <c r="I15" s="1">
        <f t="shared" ref="I15:I20" si="12">RANK(H15,$H$15:$H$22)</f>
        <v>1</v>
      </c>
      <c r="K15" s="8">
        <f t="shared" ref="K15:K20" si="13">H15-(VLOOKUP($C15,$C$5:$X$10,21,FALSE))</f>
        <v>0</v>
      </c>
      <c r="R15" s="3">
        <v>1</v>
      </c>
      <c r="S15" s="1">
        <v>100</v>
      </c>
      <c r="T15" s="1">
        <v>26</v>
      </c>
      <c r="U15" s="4">
        <v>25</v>
      </c>
    </row>
    <row r="16" spans="1:24" x14ac:dyDescent="0.3">
      <c r="A16" s="1">
        <v>2</v>
      </c>
      <c r="B16" s="1">
        <v>102</v>
      </c>
      <c r="C16" s="1" t="s">
        <v>52</v>
      </c>
      <c r="D16" s="1" t="s">
        <v>49</v>
      </c>
      <c r="E16" s="1">
        <f t="shared" si="8"/>
        <v>100</v>
      </c>
      <c r="F16" s="1">
        <f t="shared" si="9"/>
        <v>100</v>
      </c>
      <c r="G16" s="1">
        <f t="shared" si="10"/>
        <v>100</v>
      </c>
      <c r="H16" s="30">
        <f t="shared" si="11"/>
        <v>300</v>
      </c>
      <c r="I16" s="1">
        <f t="shared" si="12"/>
        <v>1</v>
      </c>
      <c r="K16" s="8">
        <f t="shared" si="13"/>
        <v>0</v>
      </c>
      <c r="R16" s="3">
        <v>2</v>
      </c>
      <c r="S16" s="1">
        <v>75</v>
      </c>
      <c r="T16" s="1">
        <v>27</v>
      </c>
      <c r="U16" s="4">
        <v>24</v>
      </c>
    </row>
    <row r="17" spans="1:21" x14ac:dyDescent="0.3">
      <c r="A17" s="1">
        <v>3</v>
      </c>
      <c r="B17" s="1">
        <v>103</v>
      </c>
      <c r="C17" s="1" t="s">
        <v>53</v>
      </c>
      <c r="D17" s="1" t="s">
        <v>94</v>
      </c>
      <c r="E17" s="1">
        <f t="shared" si="8"/>
        <v>100</v>
      </c>
      <c r="F17" s="1">
        <f t="shared" si="9"/>
        <v>100</v>
      </c>
      <c r="G17" s="1">
        <f t="shared" si="10"/>
        <v>100</v>
      </c>
      <c r="H17" s="30">
        <f t="shared" si="11"/>
        <v>300</v>
      </c>
      <c r="I17" s="1">
        <f t="shared" si="12"/>
        <v>1</v>
      </c>
      <c r="K17" s="8">
        <f t="shared" si="13"/>
        <v>0</v>
      </c>
      <c r="R17" s="3">
        <v>3</v>
      </c>
      <c r="S17" s="1">
        <v>65</v>
      </c>
      <c r="T17" s="1">
        <v>28</v>
      </c>
      <c r="U17" s="4">
        <v>23</v>
      </c>
    </row>
    <row r="18" spans="1:21" x14ac:dyDescent="0.3">
      <c r="A18" s="1">
        <v>3</v>
      </c>
      <c r="B18" s="1">
        <v>104</v>
      </c>
      <c r="C18" s="1" t="s">
        <v>104</v>
      </c>
      <c r="D18" s="1" t="s">
        <v>47</v>
      </c>
      <c r="E18" s="1">
        <f t="shared" si="8"/>
        <v>100</v>
      </c>
      <c r="F18" s="1">
        <f t="shared" si="9"/>
        <v>100</v>
      </c>
      <c r="G18" s="1">
        <f t="shared" si="10"/>
        <v>100</v>
      </c>
      <c r="H18" s="30">
        <f t="shared" si="11"/>
        <v>300</v>
      </c>
      <c r="I18" s="1">
        <f t="shared" si="12"/>
        <v>1</v>
      </c>
      <c r="K18" s="8">
        <f t="shared" si="13"/>
        <v>0</v>
      </c>
      <c r="R18" s="3">
        <v>4</v>
      </c>
      <c r="S18" s="1">
        <v>60</v>
      </c>
      <c r="T18" s="1">
        <v>29</v>
      </c>
      <c r="U18" s="4">
        <v>22</v>
      </c>
    </row>
    <row r="19" spans="1:21" x14ac:dyDescent="0.3">
      <c r="A19" s="1">
        <v>5</v>
      </c>
      <c r="B19" s="1">
        <v>105</v>
      </c>
      <c r="C19" s="1" t="s">
        <v>55</v>
      </c>
      <c r="D19" s="1" t="s">
        <v>94</v>
      </c>
      <c r="E19" s="1">
        <f t="shared" si="8"/>
        <v>100</v>
      </c>
      <c r="F19" s="1">
        <f t="shared" si="9"/>
        <v>100</v>
      </c>
      <c r="G19" s="1">
        <f t="shared" si="10"/>
        <v>100</v>
      </c>
      <c r="H19" s="30">
        <f t="shared" si="11"/>
        <v>300</v>
      </c>
      <c r="I19" s="1">
        <f t="shared" si="12"/>
        <v>1</v>
      </c>
      <c r="K19" s="8">
        <f t="shared" si="13"/>
        <v>0</v>
      </c>
      <c r="R19" s="3">
        <v>5</v>
      </c>
      <c r="S19" s="1">
        <v>56</v>
      </c>
      <c r="T19" s="1">
        <v>30</v>
      </c>
      <c r="U19" s="4">
        <v>21</v>
      </c>
    </row>
    <row r="20" spans="1:21" x14ac:dyDescent="0.3">
      <c r="A20" s="1">
        <v>6</v>
      </c>
      <c r="B20" s="1">
        <v>106</v>
      </c>
      <c r="C20" s="1" t="s">
        <v>54</v>
      </c>
      <c r="D20" s="1" t="s">
        <v>19</v>
      </c>
      <c r="E20" s="1">
        <f t="shared" si="8"/>
        <v>100</v>
      </c>
      <c r="F20" s="1">
        <f t="shared" si="9"/>
        <v>100</v>
      </c>
      <c r="G20" s="1">
        <f t="shared" si="10"/>
        <v>100</v>
      </c>
      <c r="H20" s="30">
        <f t="shared" si="11"/>
        <v>300</v>
      </c>
      <c r="I20" s="1">
        <f t="shared" si="12"/>
        <v>1</v>
      </c>
      <c r="K20" s="8">
        <f t="shared" si="13"/>
        <v>0</v>
      </c>
      <c r="R20" s="3">
        <v>6</v>
      </c>
      <c r="S20" s="1">
        <v>53</v>
      </c>
      <c r="T20" s="1">
        <v>31</v>
      </c>
      <c r="U20" s="4">
        <v>20</v>
      </c>
    </row>
    <row r="21" spans="1:21" x14ac:dyDescent="0.3">
      <c r="B21"/>
      <c r="C21" s="34"/>
      <c r="D21"/>
      <c r="H21" s="30"/>
      <c r="K21" s="8"/>
      <c r="R21" s="3">
        <v>7</v>
      </c>
      <c r="S21" s="1">
        <v>50</v>
      </c>
      <c r="T21" s="1">
        <v>32</v>
      </c>
      <c r="U21" s="4">
        <v>19</v>
      </c>
    </row>
    <row r="22" spans="1:21" x14ac:dyDescent="0.3">
      <c r="B22"/>
      <c r="C22" s="33"/>
      <c r="D22"/>
      <c r="H22" s="30"/>
      <c r="K22" s="8"/>
      <c r="R22" s="3">
        <v>8</v>
      </c>
      <c r="S22" s="1">
        <v>47</v>
      </c>
      <c r="T22" s="1">
        <v>33</v>
      </c>
      <c r="U22" s="4">
        <v>18</v>
      </c>
    </row>
    <row r="23" spans="1:21" x14ac:dyDescent="0.3">
      <c r="B23"/>
      <c r="C23" s="31"/>
      <c r="D23"/>
      <c r="H23" s="30"/>
      <c r="K23" s="8"/>
      <c r="R23" s="3">
        <v>9</v>
      </c>
      <c r="S23" s="1">
        <v>45</v>
      </c>
      <c r="T23" s="1">
        <v>34</v>
      </c>
      <c r="U23" s="4">
        <v>17</v>
      </c>
    </row>
    <row r="24" spans="1:21" x14ac:dyDescent="0.3">
      <c r="B24"/>
      <c r="C24" s="32"/>
      <c r="D24"/>
      <c r="H24" s="30"/>
      <c r="K24" s="8"/>
      <c r="R24" s="3">
        <v>10</v>
      </c>
      <c r="S24" s="1">
        <v>43</v>
      </c>
      <c r="T24" s="1">
        <v>35</v>
      </c>
      <c r="U24" s="4">
        <v>16</v>
      </c>
    </row>
    <row r="25" spans="1:21" x14ac:dyDescent="0.3">
      <c r="R25" s="3">
        <v>11</v>
      </c>
      <c r="S25" s="1">
        <v>41</v>
      </c>
      <c r="T25" s="1">
        <v>36</v>
      </c>
      <c r="U25" s="4">
        <v>15</v>
      </c>
    </row>
    <row r="26" spans="1:21" x14ac:dyDescent="0.3">
      <c r="R26" s="3">
        <v>12</v>
      </c>
      <c r="S26" s="1">
        <v>39</v>
      </c>
      <c r="T26" s="1">
        <v>37</v>
      </c>
      <c r="U26" s="4">
        <v>14</v>
      </c>
    </row>
    <row r="27" spans="1:21" x14ac:dyDescent="0.3">
      <c r="A27" s="12" t="s">
        <v>25</v>
      </c>
      <c r="B27" s="12"/>
      <c r="C27" s="13">
        <v>6</v>
      </c>
      <c r="D27" s="12"/>
      <c r="E27" s="12"/>
      <c r="R27" s="3">
        <v>13</v>
      </c>
      <c r="S27" s="1">
        <v>38</v>
      </c>
      <c r="T27" s="1">
        <v>38</v>
      </c>
      <c r="U27" s="4">
        <v>13</v>
      </c>
    </row>
    <row r="28" spans="1:21" x14ac:dyDescent="0.3">
      <c r="F28" s="28"/>
      <c r="R28" s="3">
        <v>14</v>
      </c>
      <c r="S28" s="1">
        <v>37</v>
      </c>
      <c r="T28" s="1">
        <v>39</v>
      </c>
      <c r="U28" s="4">
        <v>12</v>
      </c>
    </row>
    <row r="29" spans="1:21" x14ac:dyDescent="0.3">
      <c r="A29" s="89" t="str">
        <f>D1</f>
        <v>Senior Ladies 20 and 21</v>
      </c>
      <c r="B29" s="89"/>
      <c r="C29" s="89"/>
      <c r="D29" s="89"/>
      <c r="E29" s="89"/>
      <c r="F29" s="89"/>
      <c r="R29" s="3">
        <v>15</v>
      </c>
      <c r="S29" s="1">
        <v>36</v>
      </c>
      <c r="T29" s="1">
        <v>40</v>
      </c>
      <c r="U29" s="4">
        <v>11</v>
      </c>
    </row>
    <row r="30" spans="1:21" x14ac:dyDescent="0.3">
      <c r="A30" s="1" t="s">
        <v>26</v>
      </c>
      <c r="B30"/>
      <c r="C30" s="33"/>
      <c r="D30"/>
      <c r="R30" s="3">
        <v>16</v>
      </c>
      <c r="S30" s="1">
        <v>35</v>
      </c>
      <c r="T30" s="1">
        <v>41</v>
      </c>
      <c r="U30" s="4">
        <v>10</v>
      </c>
    </row>
    <row r="31" spans="1:21" x14ac:dyDescent="0.3">
      <c r="A31" s="1" t="s">
        <v>27</v>
      </c>
      <c r="B31"/>
      <c r="C31" s="34"/>
      <c r="D31"/>
      <c r="R31" s="3">
        <v>17</v>
      </c>
      <c r="S31" s="1">
        <v>34</v>
      </c>
      <c r="T31" s="1">
        <v>42</v>
      </c>
      <c r="U31" s="4">
        <v>9</v>
      </c>
    </row>
    <row r="32" spans="1:21" x14ac:dyDescent="0.3">
      <c r="A32" s="1" t="s">
        <v>28</v>
      </c>
      <c r="B32"/>
      <c r="C32" s="33"/>
      <c r="D32"/>
      <c r="R32" s="3">
        <v>18</v>
      </c>
      <c r="S32" s="1">
        <v>33</v>
      </c>
      <c r="T32" s="1">
        <v>43</v>
      </c>
      <c r="U32" s="4">
        <v>8</v>
      </c>
    </row>
    <row r="33" spans="1:21" x14ac:dyDescent="0.3">
      <c r="A33" s="1" t="s">
        <v>29</v>
      </c>
      <c r="B33"/>
      <c r="C33" s="34"/>
      <c r="D33"/>
      <c r="R33" s="3">
        <v>19</v>
      </c>
      <c r="S33" s="1">
        <v>32</v>
      </c>
      <c r="T33" s="1">
        <v>44</v>
      </c>
      <c r="U33" s="4">
        <v>7</v>
      </c>
    </row>
    <row r="34" spans="1:21" ht="15.6" x14ac:dyDescent="0.3">
      <c r="A34" s="1" t="s">
        <v>34</v>
      </c>
      <c r="B34"/>
      <c r="C34" s="38"/>
      <c r="D34"/>
      <c r="R34" s="3">
        <v>20</v>
      </c>
      <c r="S34" s="1">
        <v>31</v>
      </c>
      <c r="T34" s="1">
        <v>45</v>
      </c>
      <c r="U34" s="4">
        <v>6</v>
      </c>
    </row>
    <row r="35" spans="1:21" x14ac:dyDescent="0.3">
      <c r="A35" s="1" t="s">
        <v>35</v>
      </c>
      <c r="B35"/>
      <c r="C35" s="33"/>
      <c r="D35"/>
      <c r="R35" s="3">
        <v>21</v>
      </c>
      <c r="S35" s="1">
        <v>30</v>
      </c>
      <c r="T35" s="1">
        <v>46</v>
      </c>
      <c r="U35" s="4">
        <v>5</v>
      </c>
    </row>
    <row r="36" spans="1:21" x14ac:dyDescent="0.3">
      <c r="B36"/>
      <c r="C36" s="34"/>
      <c r="D36"/>
      <c r="R36" s="3">
        <v>22</v>
      </c>
      <c r="S36" s="1">
        <v>29</v>
      </c>
      <c r="T36" s="1">
        <v>47</v>
      </c>
      <c r="U36" s="4">
        <v>4</v>
      </c>
    </row>
    <row r="37" spans="1:21" x14ac:dyDescent="0.3">
      <c r="A37" s="16" t="s">
        <v>30</v>
      </c>
      <c r="B37" s="14"/>
      <c r="C37" s="14"/>
      <c r="D37" s="14"/>
      <c r="R37" s="3">
        <v>23</v>
      </c>
      <c r="S37" s="1">
        <v>28</v>
      </c>
      <c r="T37" s="1">
        <v>48</v>
      </c>
      <c r="U37" s="4">
        <v>3</v>
      </c>
    </row>
    <row r="38" spans="1:21" x14ac:dyDescent="0.3">
      <c r="A38" s="2" t="s">
        <v>31</v>
      </c>
      <c r="B38" s="14"/>
      <c r="C38" s="14"/>
      <c r="D38" s="14"/>
      <c r="R38" s="3">
        <v>24</v>
      </c>
      <c r="S38" s="1">
        <v>27</v>
      </c>
      <c r="T38" s="1">
        <v>49</v>
      </c>
      <c r="U38" s="4">
        <v>2</v>
      </c>
    </row>
    <row r="39" spans="1:21" ht="15" thickBot="1" x14ac:dyDescent="0.35">
      <c r="A39" s="89" t="str">
        <f>D1</f>
        <v>Senior Ladies 20 and 21</v>
      </c>
      <c r="B39" s="89"/>
      <c r="C39" s="89"/>
      <c r="D39" s="89"/>
      <c r="E39" s="89"/>
      <c r="R39" s="5">
        <v>25</v>
      </c>
      <c r="S39" s="6">
        <v>26</v>
      </c>
      <c r="T39" s="6">
        <v>50</v>
      </c>
      <c r="U39" s="7">
        <v>1</v>
      </c>
    </row>
    <row r="40" spans="1:21" x14ac:dyDescent="0.3">
      <c r="A40" s="1" t="s">
        <v>35</v>
      </c>
      <c r="B40"/>
      <c r="C40" s="33"/>
      <c r="D40"/>
      <c r="E40" s="21"/>
      <c r="F40" s="2" t="s">
        <v>105</v>
      </c>
      <c r="O40"/>
    </row>
    <row r="41" spans="1:21" ht="15.6" x14ac:dyDescent="0.3">
      <c r="A41" s="1" t="s">
        <v>34</v>
      </c>
      <c r="B41"/>
      <c r="C41" s="38"/>
      <c r="D41"/>
      <c r="E41" s="21" t="s">
        <v>32</v>
      </c>
      <c r="O41"/>
    </row>
    <row r="42" spans="1:21" x14ac:dyDescent="0.3">
      <c r="A42" s="1" t="s">
        <v>29</v>
      </c>
      <c r="B42"/>
      <c r="C42" s="33"/>
      <c r="D42"/>
      <c r="E42" s="21" t="s">
        <v>32</v>
      </c>
      <c r="O42"/>
    </row>
    <row r="43" spans="1:21" x14ac:dyDescent="0.3">
      <c r="A43" s="1" t="s">
        <v>28</v>
      </c>
      <c r="B43"/>
      <c r="C43" s="34"/>
      <c r="D43"/>
      <c r="E43" s="21" t="s">
        <v>32</v>
      </c>
      <c r="G43" s="36"/>
      <c r="H43" s="35"/>
      <c r="O43"/>
    </row>
    <row r="44" spans="1:21" x14ac:dyDescent="0.3">
      <c r="A44" s="1" t="s">
        <v>27</v>
      </c>
      <c r="B44"/>
      <c r="C44" s="34"/>
      <c r="D44"/>
      <c r="E44" s="21" t="s">
        <v>32</v>
      </c>
      <c r="G44" s="36"/>
      <c r="H44" s="35"/>
      <c r="M44"/>
      <c r="N44" s="37"/>
      <c r="O44"/>
    </row>
    <row r="45" spans="1:21" x14ac:dyDescent="0.3">
      <c r="B45" s="36"/>
      <c r="C45" s="35"/>
      <c r="D45" s="35"/>
      <c r="G45" s="36"/>
      <c r="H45" s="35"/>
      <c r="J45" s="15"/>
      <c r="M45"/>
      <c r="N45" s="34"/>
      <c r="O45"/>
    </row>
    <row r="46" spans="1:21" x14ac:dyDescent="0.3">
      <c r="A46" s="2" t="s">
        <v>102</v>
      </c>
      <c r="G46" s="36"/>
      <c r="H46" s="35"/>
      <c r="I46" s="35"/>
    </row>
    <row r="47" spans="1:21" x14ac:dyDescent="0.3">
      <c r="A47" s="1" t="s">
        <v>26</v>
      </c>
      <c r="B47"/>
      <c r="C47" s="33"/>
      <c r="D47"/>
      <c r="E47" s="21" t="s">
        <v>32</v>
      </c>
      <c r="G47" s="36"/>
      <c r="H47" s="35"/>
      <c r="I47" s="35"/>
    </row>
    <row r="48" spans="1:21" x14ac:dyDescent="0.3">
      <c r="G48" s="36"/>
      <c r="H48" s="35"/>
      <c r="I48" s="35"/>
    </row>
    <row r="49" spans="1:9" x14ac:dyDescent="0.3">
      <c r="A49" s="2" t="s">
        <v>85</v>
      </c>
      <c r="G49" s="36"/>
      <c r="H49" s="35"/>
      <c r="I49" s="35"/>
    </row>
    <row r="50" spans="1:9" x14ac:dyDescent="0.3">
      <c r="A50" s="17"/>
      <c r="B50" s="17"/>
      <c r="G50" s="36"/>
      <c r="H50" s="35"/>
      <c r="I50" s="35"/>
    </row>
    <row r="51" spans="1:9" x14ac:dyDescent="0.3">
      <c r="B51" s="17"/>
    </row>
    <row r="53" spans="1:9" x14ac:dyDescent="0.3">
      <c r="B53" s="21" t="s">
        <v>32</v>
      </c>
      <c r="C53" s="21" t="s">
        <v>33</v>
      </c>
    </row>
  </sheetData>
  <sortState xmlns:xlrd2="http://schemas.microsoft.com/office/spreadsheetml/2017/richdata2" ref="B15:I20">
    <sortCondition ref="I15:I20"/>
  </sortState>
  <mergeCells count="11">
    <mergeCell ref="E2:J2"/>
    <mergeCell ref="K2:P2"/>
    <mergeCell ref="Q2:V2"/>
    <mergeCell ref="E3:J3"/>
    <mergeCell ref="K3:P3"/>
    <mergeCell ref="Q3:V3"/>
    <mergeCell ref="W3:X3"/>
    <mergeCell ref="A13:C13"/>
    <mergeCell ref="R13:U13"/>
    <mergeCell ref="A29:F29"/>
    <mergeCell ref="A39:E39"/>
  </mergeCells>
  <phoneticPr fontId="22" type="noConversion"/>
  <conditionalFormatting sqref="H15:H22">
    <cfRule type="duplicateValues" dxfId="48" priority="107"/>
  </conditionalFormatting>
  <conditionalFormatting sqref="H5:I10">
    <cfRule type="duplicateValues" dxfId="47" priority="177" stopIfTrue="1"/>
  </conditionalFormatting>
  <conditionalFormatting sqref="H23:I24">
    <cfRule type="duplicateValues" dxfId="46" priority="3" stopIfTrue="1"/>
    <cfRule type="duplicateValues" dxfId="45" priority="4" stopIfTrue="1"/>
  </conditionalFormatting>
  <conditionalFormatting sqref="I15:I22">
    <cfRule type="duplicateValues" dxfId="44" priority="105"/>
  </conditionalFormatting>
  <conditionalFormatting sqref="N5:O10">
    <cfRule type="duplicateValues" dxfId="43" priority="179" stopIfTrue="1"/>
  </conditionalFormatting>
  <conditionalFormatting sqref="T5:U10">
    <cfRule type="duplicateValues" dxfId="42" priority="181" stopIfTrue="1"/>
  </conditionalFormatting>
  <conditionalFormatting sqref="W5:X10">
    <cfRule type="duplicateValues" dxfId="41" priority="183" stopIfTrue="1"/>
  </conditionalFormatting>
  <printOptions gridLines="1"/>
  <pageMargins left="0.23622047244094491" right="0.23622047244094491" top="0.74803149606299213" bottom="0.74803149606299213" header="0.31496062992125984" footer="0.31496062992125984"/>
  <pageSetup paperSize="9" scale="58" orientation="landscape" horizontalDpi="360" verticalDpi="360" r:id="rId1"/>
  <headerFooter alignWithMargins="0">
    <oddHeader>&amp;C2020 WA STATE CHAMPIONSHIP</oddHeader>
    <oddFooter>&amp;C&amp;G</oddFooter>
  </headerFooter>
  <colBreaks count="2" manualBreakCount="2">
    <brk id="10" max="1048575" man="1"/>
    <brk id="16" max="1048575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5409E-5A3D-47C9-AE6D-5B7DA9E98C9D}">
  <sheetPr>
    <tabColor theme="7" tint="0.79998168889431442"/>
    <pageSetUpPr fitToPage="1"/>
  </sheetPr>
  <dimension ref="A1:AB71"/>
  <sheetViews>
    <sheetView zoomScale="80" zoomScaleNormal="80" workbookViewId="0">
      <pane xSplit="4" ySplit="4" topLeftCell="E51" activePane="bottomRight" state="frozen"/>
      <selection activeCell="O27" sqref="O27"/>
      <selection pane="topRight" activeCell="O27" sqref="O27"/>
      <selection pane="bottomLeft" activeCell="O27" sqref="O27"/>
      <selection pane="bottomRight" activeCell="C62" sqref="C62:D62"/>
    </sheetView>
  </sheetViews>
  <sheetFormatPr defaultColWidth="9.109375" defaultRowHeight="14.4" outlineLevelCol="1" x14ac:dyDescent="0.3"/>
  <cols>
    <col min="1" max="1" width="4.88671875" style="1" customWidth="1"/>
    <col min="2" max="2" width="5.6640625" style="1" bestFit="1" customWidth="1"/>
    <col min="3" max="3" width="19.5546875" style="1" customWidth="1" outlineLevel="1"/>
    <col min="4" max="4" width="28.6640625" style="1" customWidth="1" outlineLevel="1"/>
    <col min="5" max="5" width="2.44140625" style="1" customWidth="1"/>
    <col min="6" max="6" width="11.109375" style="1" customWidth="1" outlineLevel="1"/>
    <col min="7" max="7" width="10.44140625" style="1" customWidth="1" outlineLevel="1"/>
    <col min="8" max="8" width="12.109375" style="1" customWidth="1" outlineLevel="1"/>
    <col min="9" max="9" width="7.109375" style="1" customWidth="1" outlineLevel="1"/>
    <col min="10" max="10" width="8.33203125" style="1" customWidth="1" outlineLevel="1"/>
    <col min="11" max="11" width="9" style="1" customWidth="1" outlineLevel="1"/>
    <col min="12" max="12" width="2.6640625" style="1" customWidth="1"/>
    <col min="13" max="13" width="11.109375" style="1" customWidth="1" outlineLevel="1"/>
    <col min="14" max="14" width="10.44140625" style="1" customWidth="1" outlineLevel="1"/>
    <col min="15" max="15" width="10.5546875" style="1" customWidth="1" outlineLevel="1"/>
    <col min="16" max="16" width="6" style="1" customWidth="1" outlineLevel="1"/>
    <col min="17" max="17" width="8.33203125" style="1" customWidth="1" outlineLevel="1"/>
    <col min="18" max="18" width="9" style="1" customWidth="1" outlineLevel="1"/>
    <col min="19" max="19" width="2.6640625" style="1" customWidth="1"/>
    <col min="20" max="20" width="11.109375" style="1" customWidth="1" outlineLevel="1"/>
    <col min="21" max="21" width="10.44140625" style="1" customWidth="1" outlineLevel="1"/>
    <col min="22" max="22" width="10.5546875" style="1" customWidth="1" outlineLevel="1"/>
    <col min="23" max="23" width="6" style="1" customWidth="1" outlineLevel="1"/>
    <col min="24" max="24" width="8.33203125" style="1" customWidth="1" outlineLevel="1"/>
    <col min="25" max="25" width="9" style="1" customWidth="1" outlineLevel="1"/>
    <col min="26" max="26" width="2.6640625" style="1" customWidth="1"/>
    <col min="27" max="27" width="5.88671875" style="1" customWidth="1" collapsed="1"/>
    <col min="28" max="28" width="5.88671875" style="1" bestFit="1" customWidth="1"/>
    <col min="29" max="16384" width="9.109375" style="1"/>
  </cols>
  <sheetData>
    <row r="1" spans="1:28" ht="16.2" thickBot="1" x14ac:dyDescent="0.35">
      <c r="A1" s="67" t="s">
        <v>154</v>
      </c>
      <c r="B1" s="2"/>
      <c r="C1" s="2"/>
      <c r="E1" s="2"/>
      <c r="F1" s="2"/>
      <c r="H1" s="2"/>
      <c r="M1" s="2"/>
      <c r="O1" s="2"/>
      <c r="T1" s="2"/>
      <c r="V1" s="2"/>
    </row>
    <row r="2" spans="1:28" ht="15" thickBot="1" x14ac:dyDescent="0.35">
      <c r="A2" s="2"/>
      <c r="F2" s="79" t="str">
        <f>VLOOKUP(F3,Judges!$B$5:$C$7,2,FALSE)</f>
        <v>Clare McNeill-Arnall ADCRG</v>
      </c>
      <c r="G2" s="80"/>
      <c r="H2" s="80"/>
      <c r="I2" s="80"/>
      <c r="J2" s="80"/>
      <c r="K2" s="81"/>
      <c r="L2" s="65"/>
      <c r="M2" s="79" t="str">
        <f>VLOOKUP(M3,Judges!$B$5:$C$7,2,FALSE)</f>
        <v>Chris Carswell ADCRG</v>
      </c>
      <c r="N2" s="80"/>
      <c r="O2" s="80"/>
      <c r="P2" s="80"/>
      <c r="Q2" s="80"/>
      <c r="R2" s="81"/>
      <c r="S2" s="65"/>
      <c r="T2" s="79" t="str">
        <f>VLOOKUP(T3,Judges!$B$5:$C$7,2,FALSE)</f>
        <v>Helan Green ADCRG</v>
      </c>
      <c r="U2" s="80"/>
      <c r="V2" s="80"/>
      <c r="W2" s="80"/>
      <c r="X2" s="80"/>
      <c r="Y2" s="81"/>
    </row>
    <row r="3" spans="1:28" s="2" customFormat="1" x14ac:dyDescent="0.3">
      <c r="A3" s="24"/>
      <c r="B3" s="24" t="s">
        <v>1</v>
      </c>
      <c r="C3" s="24" t="s">
        <v>2</v>
      </c>
      <c r="D3" s="24" t="s">
        <v>3</v>
      </c>
      <c r="E3" s="24"/>
      <c r="F3" s="82" t="s">
        <v>4</v>
      </c>
      <c r="G3" s="83"/>
      <c r="H3" s="83"/>
      <c r="I3" s="83"/>
      <c r="J3" s="83"/>
      <c r="K3" s="84"/>
      <c r="L3" s="65"/>
      <c r="M3" s="82" t="s">
        <v>5</v>
      </c>
      <c r="N3" s="83"/>
      <c r="O3" s="83"/>
      <c r="P3" s="83"/>
      <c r="Q3" s="83"/>
      <c r="R3" s="84"/>
      <c r="S3" s="65"/>
      <c r="T3" s="82" t="s">
        <v>6</v>
      </c>
      <c r="U3" s="83"/>
      <c r="V3" s="83"/>
      <c r="W3" s="83"/>
      <c r="X3" s="83"/>
      <c r="Y3" s="83"/>
      <c r="Z3" s="65"/>
      <c r="AA3" s="82" t="s">
        <v>7</v>
      </c>
      <c r="AB3" s="84"/>
    </row>
    <row r="4" spans="1:28" s="2" customFormat="1" x14ac:dyDescent="0.3">
      <c r="A4" s="24"/>
      <c r="B4" s="24"/>
      <c r="C4" s="24"/>
      <c r="D4" s="24"/>
      <c r="E4" s="24"/>
      <c r="F4" s="25" t="s">
        <v>8</v>
      </c>
      <c r="G4" s="23" t="s">
        <v>9</v>
      </c>
      <c r="H4" s="23" t="s">
        <v>10</v>
      </c>
      <c r="I4" s="23" t="s">
        <v>7</v>
      </c>
      <c r="J4" s="23" t="s">
        <v>11</v>
      </c>
      <c r="K4" s="26" t="s">
        <v>12</v>
      </c>
      <c r="L4" s="65"/>
      <c r="M4" s="25" t="s">
        <v>8</v>
      </c>
      <c r="N4" s="23" t="s">
        <v>9</v>
      </c>
      <c r="O4" s="23" t="s">
        <v>10</v>
      </c>
      <c r="P4" s="23" t="s">
        <v>7</v>
      </c>
      <c r="Q4" s="23" t="s">
        <v>13</v>
      </c>
      <c r="R4" s="26" t="s">
        <v>14</v>
      </c>
      <c r="S4" s="65"/>
      <c r="T4" s="25" t="s">
        <v>8</v>
      </c>
      <c r="U4" s="23" t="s">
        <v>9</v>
      </c>
      <c r="V4" s="23" t="s">
        <v>10</v>
      </c>
      <c r="W4" s="23" t="s">
        <v>7</v>
      </c>
      <c r="X4" s="23" t="s">
        <v>15</v>
      </c>
      <c r="Y4" s="23" t="s">
        <v>16</v>
      </c>
      <c r="Z4" s="65"/>
      <c r="AA4" s="25" t="s">
        <v>17</v>
      </c>
      <c r="AB4" s="26" t="s">
        <v>18</v>
      </c>
    </row>
    <row r="5" spans="1:28" x14ac:dyDescent="0.3">
      <c r="B5" s="56">
        <v>333</v>
      </c>
      <c r="C5" s="59" t="s">
        <v>132</v>
      </c>
      <c r="D5" s="57" t="s">
        <v>49</v>
      </c>
      <c r="E5" s="57"/>
      <c r="F5" s="3">
        <v>88</v>
      </c>
      <c r="G5" s="1">
        <v>88</v>
      </c>
      <c r="H5" s="1">
        <v>90</v>
      </c>
      <c r="I5" s="30">
        <f t="shared" ref="I5:I14" si="0">SUM(F5:H5)</f>
        <v>266</v>
      </c>
      <c r="J5" s="1">
        <f t="shared" ref="J5:J14" si="1">RANK(I5,$I$5:$I$14)</f>
        <v>1</v>
      </c>
      <c r="K5" s="4">
        <f>VLOOKUP(J5,'Points System'!$A$3:$B$53,2,FALSE)</f>
        <v>100</v>
      </c>
      <c r="L5" s="66"/>
      <c r="M5" s="3">
        <v>84</v>
      </c>
      <c r="N5" s="1">
        <v>83.5</v>
      </c>
      <c r="O5" s="1">
        <v>84</v>
      </c>
      <c r="P5" s="30">
        <f t="shared" ref="P5:P14" si="2">SUM(M5:O5)</f>
        <v>251.5</v>
      </c>
      <c r="Q5" s="1">
        <f t="shared" ref="Q5:Q14" si="3">RANK(P5,$P$5:$P$14)</f>
        <v>2</v>
      </c>
      <c r="R5" s="4">
        <f>VLOOKUP(Q5,'Points System'!$A$3:$B$53,2,FALSE)</f>
        <v>75</v>
      </c>
      <c r="S5" s="66"/>
      <c r="T5" s="3">
        <v>91</v>
      </c>
      <c r="U5" s="1">
        <v>90</v>
      </c>
      <c r="V5" s="1">
        <v>89</v>
      </c>
      <c r="W5" s="30">
        <f t="shared" ref="W5:W14" si="4">SUM(T5:V5)</f>
        <v>270</v>
      </c>
      <c r="X5" s="1">
        <f t="shared" ref="X5:X14" si="5">RANK(W5,$W$5:$W$14)</f>
        <v>1</v>
      </c>
      <c r="Y5" s="4">
        <f>VLOOKUP(X5,'Points System'!$A$3:$B$53,2,FALSE)</f>
        <v>100</v>
      </c>
      <c r="Z5" s="65"/>
      <c r="AA5" s="3">
        <f t="shared" ref="AA5:AA14" si="6">K5+R5+Y5</f>
        <v>275</v>
      </c>
      <c r="AB5" s="4">
        <f t="shared" ref="AB5:AB14" si="7">RANK(AA5,$AA$5:$AA$14)</f>
        <v>1</v>
      </c>
    </row>
    <row r="6" spans="1:28" x14ac:dyDescent="0.3">
      <c r="B6" s="56">
        <v>334</v>
      </c>
      <c r="C6" s="1" t="s">
        <v>155</v>
      </c>
      <c r="D6" s="57" t="s">
        <v>125</v>
      </c>
      <c r="E6" s="57"/>
      <c r="F6" s="3">
        <v>84</v>
      </c>
      <c r="G6" s="1">
        <v>84</v>
      </c>
      <c r="H6" s="1">
        <v>85</v>
      </c>
      <c r="I6" s="30">
        <f t="shared" si="0"/>
        <v>253</v>
      </c>
      <c r="J6" s="1">
        <f t="shared" si="1"/>
        <v>2</v>
      </c>
      <c r="K6" s="4">
        <f>VLOOKUP(J6,'Points System'!$A$3:$B$53,2,FALSE)</f>
        <v>75</v>
      </c>
      <c r="L6" s="66"/>
      <c r="M6" s="3">
        <v>85</v>
      </c>
      <c r="N6" s="1">
        <v>84</v>
      </c>
      <c r="O6" s="1">
        <v>85</v>
      </c>
      <c r="P6" s="30">
        <f t="shared" si="2"/>
        <v>254</v>
      </c>
      <c r="Q6" s="1">
        <f t="shared" si="3"/>
        <v>1</v>
      </c>
      <c r="R6" s="4">
        <f>VLOOKUP(Q6,'Points System'!$A$3:$B$53,2,FALSE)</f>
        <v>100</v>
      </c>
      <c r="S6" s="66"/>
      <c r="T6" s="3">
        <v>90</v>
      </c>
      <c r="U6" s="1">
        <v>89</v>
      </c>
      <c r="V6" s="1">
        <v>88</v>
      </c>
      <c r="W6" s="30">
        <f t="shared" si="4"/>
        <v>267</v>
      </c>
      <c r="X6" s="1">
        <f t="shared" si="5"/>
        <v>2</v>
      </c>
      <c r="Y6" s="4">
        <f>VLOOKUP(X6,'Points System'!$A$3:$B$53,2,FALSE)</f>
        <v>75</v>
      </c>
      <c r="Z6" s="66"/>
      <c r="AA6" s="3">
        <f t="shared" si="6"/>
        <v>250</v>
      </c>
      <c r="AB6" s="4">
        <f t="shared" si="7"/>
        <v>2</v>
      </c>
    </row>
    <row r="7" spans="1:28" x14ac:dyDescent="0.3">
      <c r="B7" s="56">
        <v>335</v>
      </c>
      <c r="C7" s="1" t="s">
        <v>156</v>
      </c>
      <c r="D7" s="57" t="s">
        <v>47</v>
      </c>
      <c r="E7" s="57"/>
      <c r="F7" s="3">
        <v>77</v>
      </c>
      <c r="G7" s="1">
        <v>77</v>
      </c>
      <c r="H7" s="1">
        <v>74.5</v>
      </c>
      <c r="I7" s="30">
        <f t="shared" si="0"/>
        <v>228.5</v>
      </c>
      <c r="J7" s="1">
        <f t="shared" si="1"/>
        <v>6</v>
      </c>
      <c r="K7" s="4">
        <f>VLOOKUP(J7,'Points System'!$A$3:$B$53,2,FALSE)</f>
        <v>53</v>
      </c>
      <c r="L7" s="66"/>
      <c r="M7" s="3">
        <v>81</v>
      </c>
      <c r="N7" s="1">
        <v>82.5</v>
      </c>
      <c r="O7" s="1">
        <v>79.5</v>
      </c>
      <c r="P7" s="30">
        <f t="shared" si="2"/>
        <v>243</v>
      </c>
      <c r="Q7" s="1">
        <f t="shared" si="3"/>
        <v>4</v>
      </c>
      <c r="R7" s="4">
        <f>VLOOKUP(Q7,'Points System'!$A$3:$B$53,2,FALSE)</f>
        <v>60</v>
      </c>
      <c r="S7" s="66"/>
      <c r="T7" s="3">
        <v>85</v>
      </c>
      <c r="U7" s="1">
        <v>82</v>
      </c>
      <c r="V7" s="1">
        <v>81</v>
      </c>
      <c r="W7" s="30">
        <f t="shared" si="4"/>
        <v>248</v>
      </c>
      <c r="X7" s="1">
        <f t="shared" si="5"/>
        <v>8</v>
      </c>
      <c r="Y7" s="4">
        <f>VLOOKUP(X7,'Points System'!$A$3:$B$53,2,FALSE)</f>
        <v>47</v>
      </c>
      <c r="Z7" s="66"/>
      <c r="AA7" s="3">
        <f t="shared" si="6"/>
        <v>160</v>
      </c>
      <c r="AB7" s="4">
        <f t="shared" si="7"/>
        <v>7</v>
      </c>
    </row>
    <row r="8" spans="1:28" x14ac:dyDescent="0.3">
      <c r="B8" s="56">
        <v>336</v>
      </c>
      <c r="C8" s="1" t="s">
        <v>157</v>
      </c>
      <c r="D8" s="57" t="s">
        <v>125</v>
      </c>
      <c r="E8" s="57"/>
      <c r="F8" s="3">
        <v>80</v>
      </c>
      <c r="G8" s="1">
        <v>80</v>
      </c>
      <c r="H8" s="1">
        <v>81</v>
      </c>
      <c r="I8" s="30">
        <f t="shared" si="0"/>
        <v>241</v>
      </c>
      <c r="J8" s="1">
        <f t="shared" si="1"/>
        <v>3</v>
      </c>
      <c r="K8" s="4">
        <f>VLOOKUP(J8,'Points System'!$A$3:$B$53,2,FALSE)</f>
        <v>65</v>
      </c>
      <c r="L8" s="66"/>
      <c r="M8" s="3">
        <v>83</v>
      </c>
      <c r="N8" s="1">
        <v>82</v>
      </c>
      <c r="O8" s="1">
        <v>83</v>
      </c>
      <c r="P8" s="30">
        <f t="shared" si="2"/>
        <v>248</v>
      </c>
      <c r="Q8" s="1">
        <f t="shared" si="3"/>
        <v>3</v>
      </c>
      <c r="R8" s="4">
        <f>VLOOKUP(Q8,'Points System'!$A$3:$B$53,2,FALSE)</f>
        <v>65</v>
      </c>
      <c r="S8" s="66"/>
      <c r="T8" s="3">
        <v>86</v>
      </c>
      <c r="U8" s="1">
        <v>88</v>
      </c>
      <c r="V8" s="1">
        <v>87</v>
      </c>
      <c r="W8" s="30">
        <f t="shared" si="4"/>
        <v>261</v>
      </c>
      <c r="X8" s="1">
        <f t="shared" si="5"/>
        <v>3</v>
      </c>
      <c r="Y8" s="4">
        <f>VLOOKUP(X8,'Points System'!$A$3:$B$53,2,FALSE)</f>
        <v>65</v>
      </c>
      <c r="Z8" s="66"/>
      <c r="AA8" s="3">
        <f t="shared" si="6"/>
        <v>195</v>
      </c>
      <c r="AB8" s="4">
        <f t="shared" si="7"/>
        <v>3</v>
      </c>
    </row>
    <row r="9" spans="1:28" x14ac:dyDescent="0.3">
      <c r="B9" s="56">
        <v>337</v>
      </c>
      <c r="C9" s="1" t="s">
        <v>136</v>
      </c>
      <c r="D9" s="57" t="s">
        <v>101</v>
      </c>
      <c r="E9" s="57"/>
      <c r="F9" s="3">
        <v>74.5</v>
      </c>
      <c r="G9" s="1">
        <v>75</v>
      </c>
      <c r="H9" s="1">
        <v>69</v>
      </c>
      <c r="I9" s="30">
        <f t="shared" si="0"/>
        <v>218.5</v>
      </c>
      <c r="J9" s="1">
        <f t="shared" si="1"/>
        <v>9</v>
      </c>
      <c r="K9" s="70">
        <v>44</v>
      </c>
      <c r="L9" s="66"/>
      <c r="M9" s="3">
        <v>79</v>
      </c>
      <c r="N9" s="1">
        <v>80</v>
      </c>
      <c r="O9" s="1">
        <v>80</v>
      </c>
      <c r="P9" s="30">
        <f t="shared" si="2"/>
        <v>239</v>
      </c>
      <c r="Q9" s="1">
        <f t="shared" si="3"/>
        <v>8</v>
      </c>
      <c r="R9" s="4">
        <f>VLOOKUP(Q9,'Points System'!$A$3:$B$53,2,FALSE)</f>
        <v>47</v>
      </c>
      <c r="S9" s="66"/>
      <c r="T9" s="3">
        <v>80</v>
      </c>
      <c r="U9" s="1">
        <v>84</v>
      </c>
      <c r="V9" s="1">
        <v>85</v>
      </c>
      <c r="W9" s="30">
        <f t="shared" si="4"/>
        <v>249</v>
      </c>
      <c r="X9" s="1">
        <f t="shared" si="5"/>
        <v>6</v>
      </c>
      <c r="Y9" s="70">
        <v>51.5</v>
      </c>
      <c r="Z9" s="66"/>
      <c r="AA9" s="3">
        <f t="shared" si="6"/>
        <v>142.5</v>
      </c>
      <c r="AB9" s="4">
        <f t="shared" si="7"/>
        <v>9</v>
      </c>
    </row>
    <row r="10" spans="1:28" x14ac:dyDescent="0.3">
      <c r="B10" s="56">
        <v>338</v>
      </c>
      <c r="C10" s="1" t="s">
        <v>134</v>
      </c>
      <c r="D10" s="57" t="s">
        <v>49</v>
      </c>
      <c r="E10" s="57"/>
      <c r="F10" s="3">
        <v>74</v>
      </c>
      <c r="G10" s="1">
        <v>76.5</v>
      </c>
      <c r="H10" s="1">
        <v>75</v>
      </c>
      <c r="I10" s="30">
        <f t="shared" si="0"/>
        <v>225.5</v>
      </c>
      <c r="J10" s="1">
        <f t="shared" si="1"/>
        <v>7</v>
      </c>
      <c r="K10" s="4">
        <f>VLOOKUP(J10,'Points System'!$A$3:$B$53,2,FALSE)</f>
        <v>50</v>
      </c>
      <c r="L10" s="66"/>
      <c r="M10" s="3">
        <v>77</v>
      </c>
      <c r="N10" s="1">
        <v>83</v>
      </c>
      <c r="O10" s="1">
        <v>81</v>
      </c>
      <c r="P10" s="30">
        <f t="shared" si="2"/>
        <v>241</v>
      </c>
      <c r="Q10" s="1">
        <f t="shared" si="3"/>
        <v>6</v>
      </c>
      <c r="R10" s="4">
        <f>VLOOKUP(Q10,'Points System'!$A$3:$B$53,2,FALSE)</f>
        <v>53</v>
      </c>
      <c r="S10" s="66"/>
      <c r="T10" s="3">
        <v>84</v>
      </c>
      <c r="U10" s="1">
        <v>89</v>
      </c>
      <c r="V10" s="1">
        <v>86</v>
      </c>
      <c r="W10" s="30">
        <f t="shared" si="4"/>
        <v>259</v>
      </c>
      <c r="X10" s="1">
        <f t="shared" si="5"/>
        <v>4</v>
      </c>
      <c r="Y10" s="4">
        <f>VLOOKUP(X10,'Points System'!$A$3:$B$53,2,FALSE)</f>
        <v>60</v>
      </c>
      <c r="Z10" s="66"/>
      <c r="AA10" s="3">
        <f t="shared" si="6"/>
        <v>163</v>
      </c>
      <c r="AB10" s="4">
        <f t="shared" si="7"/>
        <v>4</v>
      </c>
    </row>
    <row r="11" spans="1:28" x14ac:dyDescent="0.3">
      <c r="B11" s="56">
        <v>339</v>
      </c>
      <c r="C11" s="55" t="s">
        <v>131</v>
      </c>
      <c r="D11" s="57" t="s">
        <v>47</v>
      </c>
      <c r="E11" s="57"/>
      <c r="F11" s="3">
        <v>75</v>
      </c>
      <c r="G11" s="1">
        <v>75.5</v>
      </c>
      <c r="H11" s="1">
        <v>68</v>
      </c>
      <c r="I11" s="30">
        <f t="shared" si="0"/>
        <v>218.5</v>
      </c>
      <c r="J11" s="1">
        <f t="shared" si="1"/>
        <v>9</v>
      </c>
      <c r="K11" s="70">
        <v>44</v>
      </c>
      <c r="L11" s="66"/>
      <c r="M11" s="3">
        <v>76</v>
      </c>
      <c r="N11" s="1">
        <v>78</v>
      </c>
      <c r="O11" s="1">
        <v>75</v>
      </c>
      <c r="P11" s="30">
        <f t="shared" si="2"/>
        <v>229</v>
      </c>
      <c r="Q11" s="1">
        <f t="shared" si="3"/>
        <v>10</v>
      </c>
      <c r="R11" s="4">
        <f>VLOOKUP(Q11,'Points System'!$A$3:$B$53,2,FALSE)</f>
        <v>43</v>
      </c>
      <c r="S11" s="66"/>
      <c r="T11" s="3">
        <v>81</v>
      </c>
      <c r="U11" s="1">
        <v>85</v>
      </c>
      <c r="V11" s="1">
        <v>80</v>
      </c>
      <c r="W11" s="30">
        <f t="shared" si="4"/>
        <v>246</v>
      </c>
      <c r="X11" s="1">
        <f t="shared" si="5"/>
        <v>10</v>
      </c>
      <c r="Y11" s="4">
        <f>VLOOKUP(X11,'Points System'!$A$3:$B$53,2,FALSE)</f>
        <v>43</v>
      </c>
      <c r="Z11" s="66"/>
      <c r="AA11" s="3">
        <f t="shared" si="6"/>
        <v>130</v>
      </c>
      <c r="AB11" s="4">
        <f t="shared" si="7"/>
        <v>10</v>
      </c>
    </row>
    <row r="12" spans="1:28" x14ac:dyDescent="0.3">
      <c r="B12" s="56">
        <v>340</v>
      </c>
      <c r="C12" s="55" t="s">
        <v>135</v>
      </c>
      <c r="D12" s="57" t="s">
        <v>19</v>
      </c>
      <c r="E12" s="57"/>
      <c r="F12" s="3">
        <v>76</v>
      </c>
      <c r="G12" s="1">
        <v>77</v>
      </c>
      <c r="H12" s="1">
        <v>72</v>
      </c>
      <c r="I12" s="30">
        <f t="shared" si="0"/>
        <v>225</v>
      </c>
      <c r="J12" s="1">
        <f t="shared" si="1"/>
        <v>8</v>
      </c>
      <c r="K12" s="4">
        <f>VLOOKUP(J12,'Points System'!$A$3:$B$53,2,FALSE)</f>
        <v>47</v>
      </c>
      <c r="L12" s="66"/>
      <c r="M12" s="3">
        <v>78</v>
      </c>
      <c r="N12" s="1">
        <v>79</v>
      </c>
      <c r="O12" s="1">
        <v>77</v>
      </c>
      <c r="P12" s="30">
        <f t="shared" si="2"/>
        <v>234</v>
      </c>
      <c r="Q12" s="1">
        <f t="shared" si="3"/>
        <v>9</v>
      </c>
      <c r="R12" s="4">
        <f>VLOOKUP(Q12,'Points System'!$A$3:$B$53,2,FALSE)</f>
        <v>45</v>
      </c>
      <c r="S12" s="66"/>
      <c r="T12" s="3">
        <v>81.5</v>
      </c>
      <c r="U12" s="1">
        <v>85.5</v>
      </c>
      <c r="V12" s="1">
        <v>82</v>
      </c>
      <c r="W12" s="30">
        <f t="shared" si="4"/>
        <v>249</v>
      </c>
      <c r="X12" s="1">
        <f t="shared" si="5"/>
        <v>6</v>
      </c>
      <c r="Y12" s="70">
        <v>51.5</v>
      </c>
      <c r="Z12" s="66"/>
      <c r="AA12" s="3">
        <f t="shared" si="6"/>
        <v>143.5</v>
      </c>
      <c r="AB12" s="4">
        <f t="shared" si="7"/>
        <v>8</v>
      </c>
    </row>
    <row r="13" spans="1:28" x14ac:dyDescent="0.3">
      <c r="B13" s="56">
        <v>341</v>
      </c>
      <c r="C13" s="58" t="s">
        <v>130</v>
      </c>
      <c r="D13" s="57" t="s">
        <v>49</v>
      </c>
      <c r="E13" s="57"/>
      <c r="F13" s="3">
        <v>76.5</v>
      </c>
      <c r="G13" s="1">
        <v>81</v>
      </c>
      <c r="H13" s="1">
        <v>75</v>
      </c>
      <c r="I13" s="30">
        <f t="shared" si="0"/>
        <v>232.5</v>
      </c>
      <c r="J13" s="1">
        <f t="shared" si="1"/>
        <v>4</v>
      </c>
      <c r="K13" s="4">
        <f>VLOOKUP(J13,'Points System'!$A$3:$B$53,2,FALSE)</f>
        <v>60</v>
      </c>
      <c r="L13" s="66"/>
      <c r="M13" s="3">
        <v>82</v>
      </c>
      <c r="N13" s="1">
        <v>81</v>
      </c>
      <c r="O13" s="1">
        <v>79</v>
      </c>
      <c r="P13" s="30">
        <f t="shared" si="2"/>
        <v>242</v>
      </c>
      <c r="Q13" s="1">
        <f t="shared" si="3"/>
        <v>5</v>
      </c>
      <c r="R13" s="4">
        <f>VLOOKUP(Q13,'Points System'!$A$3:$B$53,2,FALSE)</f>
        <v>56</v>
      </c>
      <c r="S13" s="66"/>
      <c r="T13" s="3">
        <v>82</v>
      </c>
      <c r="U13" s="1">
        <v>84</v>
      </c>
      <c r="V13" s="1">
        <v>81</v>
      </c>
      <c r="W13" s="30">
        <f t="shared" si="4"/>
        <v>247</v>
      </c>
      <c r="X13" s="1">
        <f t="shared" si="5"/>
        <v>9</v>
      </c>
      <c r="Y13" s="4">
        <f>VLOOKUP(X13,'Points System'!$A$3:$B$53,2,FALSE)</f>
        <v>45</v>
      </c>
      <c r="Z13" s="66"/>
      <c r="AA13" s="3">
        <f t="shared" si="6"/>
        <v>161</v>
      </c>
      <c r="AB13" s="4">
        <f t="shared" si="7"/>
        <v>6</v>
      </c>
    </row>
    <row r="14" spans="1:28" ht="15" thickBot="1" x14ac:dyDescent="0.35">
      <c r="B14" s="56">
        <v>342</v>
      </c>
      <c r="C14" s="27" t="s">
        <v>133</v>
      </c>
      <c r="D14" s="57" t="s">
        <v>47</v>
      </c>
      <c r="E14" s="57"/>
      <c r="F14" s="5">
        <v>75.5</v>
      </c>
      <c r="G14" s="6">
        <v>76.5</v>
      </c>
      <c r="H14" s="6">
        <v>79</v>
      </c>
      <c r="I14" s="42">
        <f t="shared" si="0"/>
        <v>231</v>
      </c>
      <c r="J14" s="6">
        <f t="shared" si="1"/>
        <v>5</v>
      </c>
      <c r="K14" s="7">
        <f>VLOOKUP(J14,'Points System'!$A$3:$B$53,2,FALSE)</f>
        <v>56</v>
      </c>
      <c r="L14" s="66"/>
      <c r="M14" s="5">
        <v>80</v>
      </c>
      <c r="N14" s="6">
        <v>80.5</v>
      </c>
      <c r="O14" s="6">
        <v>80</v>
      </c>
      <c r="P14" s="42">
        <f t="shared" si="2"/>
        <v>240.5</v>
      </c>
      <c r="Q14" s="6">
        <f t="shared" si="3"/>
        <v>7</v>
      </c>
      <c r="R14" s="7">
        <f>VLOOKUP(Q14,'Points System'!$A$3:$B$53,2,FALSE)</f>
        <v>50</v>
      </c>
      <c r="S14" s="66"/>
      <c r="T14" s="5">
        <v>82.5</v>
      </c>
      <c r="U14" s="6">
        <v>85</v>
      </c>
      <c r="V14" s="6">
        <v>83</v>
      </c>
      <c r="W14" s="42">
        <f t="shared" si="4"/>
        <v>250.5</v>
      </c>
      <c r="X14" s="6">
        <f t="shared" si="5"/>
        <v>5</v>
      </c>
      <c r="Y14" s="7">
        <f>VLOOKUP(X14,'Points System'!$A$3:$B$53,2,FALSE)</f>
        <v>56</v>
      </c>
      <c r="Z14" s="66"/>
      <c r="AA14" s="5">
        <f t="shared" si="6"/>
        <v>162</v>
      </c>
      <c r="AB14" s="7">
        <f t="shared" si="7"/>
        <v>5</v>
      </c>
    </row>
    <row r="16" spans="1:28" ht="15" thickBot="1" x14ac:dyDescent="0.35"/>
    <row r="17" spans="1:26" x14ac:dyDescent="0.3">
      <c r="A17" s="85" t="s">
        <v>20</v>
      </c>
      <c r="B17" s="85"/>
      <c r="C17" s="85"/>
      <c r="D17" s="22"/>
      <c r="E17" s="22"/>
      <c r="F17" s="22"/>
      <c r="G17" s="22"/>
      <c r="H17" s="22"/>
      <c r="I17" s="22"/>
      <c r="J17" s="22"/>
      <c r="M17" s="8"/>
      <c r="U17" s="86" t="s">
        <v>21</v>
      </c>
      <c r="V17" s="87"/>
      <c r="W17" s="87"/>
      <c r="X17" s="88"/>
    </row>
    <row r="18" spans="1:26" x14ac:dyDescent="0.3">
      <c r="A18" s="22"/>
      <c r="B18" s="22" t="s">
        <v>1</v>
      </c>
      <c r="C18" s="22" t="s">
        <v>22</v>
      </c>
      <c r="D18" s="22" t="s">
        <v>3</v>
      </c>
      <c r="E18" s="22"/>
      <c r="F18" s="22" t="s">
        <v>4</v>
      </c>
      <c r="G18" s="22" t="s">
        <v>5</v>
      </c>
      <c r="H18" s="22" t="s">
        <v>6</v>
      </c>
      <c r="I18" s="22" t="s">
        <v>7</v>
      </c>
      <c r="J18" s="22" t="s">
        <v>18</v>
      </c>
      <c r="M18" s="8" t="s">
        <v>23</v>
      </c>
      <c r="U18" s="9" t="s">
        <v>18</v>
      </c>
      <c r="V18" s="29" t="s">
        <v>24</v>
      </c>
      <c r="W18" s="29" t="s">
        <v>18</v>
      </c>
      <c r="X18" s="10" t="s">
        <v>24</v>
      </c>
      <c r="Y18" s="11"/>
      <c r="Z18" s="11"/>
    </row>
    <row r="19" spans="1:26" x14ac:dyDescent="0.3">
      <c r="A19" s="1">
        <v>1</v>
      </c>
      <c r="B19" s="56">
        <v>333</v>
      </c>
      <c r="C19" s="59" t="s">
        <v>132</v>
      </c>
      <c r="D19" s="57" t="s">
        <v>49</v>
      </c>
      <c r="E19" s="57"/>
      <c r="F19" s="1">
        <f t="shared" ref="F19:F28" si="8">VLOOKUP($C19,$C$5:$AB$14,9,FALSE)</f>
        <v>100</v>
      </c>
      <c r="G19" s="1">
        <f t="shared" ref="G19:G28" si="9">VLOOKUP($C19,$C$5:$AB$14,16,FALSE)</f>
        <v>75</v>
      </c>
      <c r="H19" s="1">
        <f t="shared" ref="H19:H28" si="10">VLOOKUP($C19,$C$5:$AB$14,23,FALSE)</f>
        <v>100</v>
      </c>
      <c r="I19" s="30">
        <f t="shared" ref="I19:I28" si="11">SUM(F19:H19)</f>
        <v>275</v>
      </c>
      <c r="J19" s="1">
        <f t="shared" ref="J19:J28" si="12">RANK(I19,$I$19:$I$28)</f>
        <v>1</v>
      </c>
      <c r="M19" s="46">
        <f t="shared" ref="M19:M28" si="13">I19-(VLOOKUP($C19,$C$5:$AB$14,25,FALSE))</f>
        <v>0</v>
      </c>
      <c r="U19" s="3">
        <v>1</v>
      </c>
      <c r="V19" s="1">
        <v>100</v>
      </c>
      <c r="W19" s="1">
        <v>26</v>
      </c>
      <c r="X19" s="4">
        <v>25</v>
      </c>
    </row>
    <row r="20" spans="1:26" x14ac:dyDescent="0.3">
      <c r="A20" s="1">
        <v>2</v>
      </c>
      <c r="B20" s="56">
        <v>334</v>
      </c>
      <c r="C20" s="1" t="s">
        <v>155</v>
      </c>
      <c r="D20" s="57" t="s">
        <v>125</v>
      </c>
      <c r="E20" s="57"/>
      <c r="F20" s="1">
        <f t="shared" si="8"/>
        <v>75</v>
      </c>
      <c r="G20" s="1">
        <f t="shared" si="9"/>
        <v>100</v>
      </c>
      <c r="H20" s="1">
        <f t="shared" si="10"/>
        <v>75</v>
      </c>
      <c r="I20" s="30">
        <f t="shared" si="11"/>
        <v>250</v>
      </c>
      <c r="J20" s="1">
        <f t="shared" si="12"/>
        <v>2</v>
      </c>
      <c r="M20" s="46">
        <f t="shared" si="13"/>
        <v>0</v>
      </c>
      <c r="U20" s="3">
        <v>2</v>
      </c>
      <c r="V20" s="1">
        <v>75</v>
      </c>
      <c r="W20" s="1">
        <v>27</v>
      </c>
      <c r="X20" s="4">
        <v>24</v>
      </c>
    </row>
    <row r="21" spans="1:26" x14ac:dyDescent="0.3">
      <c r="A21" s="1">
        <v>3</v>
      </c>
      <c r="B21" s="56">
        <v>336</v>
      </c>
      <c r="C21" s="1" t="s">
        <v>157</v>
      </c>
      <c r="D21" s="57" t="s">
        <v>125</v>
      </c>
      <c r="E21" s="57"/>
      <c r="F21" s="1">
        <f t="shared" si="8"/>
        <v>65</v>
      </c>
      <c r="G21" s="1">
        <f t="shared" si="9"/>
        <v>65</v>
      </c>
      <c r="H21" s="1">
        <f t="shared" si="10"/>
        <v>65</v>
      </c>
      <c r="I21" s="30">
        <f t="shared" si="11"/>
        <v>195</v>
      </c>
      <c r="J21" s="1">
        <f t="shared" si="12"/>
        <v>3</v>
      </c>
      <c r="M21" s="46">
        <f t="shared" si="13"/>
        <v>0</v>
      </c>
      <c r="U21" s="3">
        <v>3</v>
      </c>
      <c r="V21" s="1">
        <v>65</v>
      </c>
      <c r="W21" s="1">
        <v>28</v>
      </c>
      <c r="X21" s="4">
        <v>23</v>
      </c>
    </row>
    <row r="22" spans="1:26" x14ac:dyDescent="0.3">
      <c r="A22" s="1">
        <v>4</v>
      </c>
      <c r="B22" s="56">
        <v>338</v>
      </c>
      <c r="C22" s="1" t="s">
        <v>134</v>
      </c>
      <c r="D22" s="57" t="s">
        <v>49</v>
      </c>
      <c r="E22" s="57"/>
      <c r="F22" s="1">
        <f t="shared" si="8"/>
        <v>50</v>
      </c>
      <c r="G22" s="1">
        <f t="shared" si="9"/>
        <v>53</v>
      </c>
      <c r="H22" s="1">
        <f t="shared" si="10"/>
        <v>60</v>
      </c>
      <c r="I22" s="30">
        <f t="shared" si="11"/>
        <v>163</v>
      </c>
      <c r="J22" s="1">
        <f t="shared" si="12"/>
        <v>4</v>
      </c>
      <c r="M22" s="46">
        <f t="shared" si="13"/>
        <v>0</v>
      </c>
      <c r="U22" s="3">
        <v>4</v>
      </c>
      <c r="V22" s="1">
        <v>60</v>
      </c>
      <c r="W22" s="1">
        <v>29</v>
      </c>
      <c r="X22" s="4">
        <v>22</v>
      </c>
    </row>
    <row r="23" spans="1:26" x14ac:dyDescent="0.3">
      <c r="A23" s="1">
        <v>5</v>
      </c>
      <c r="B23" s="56">
        <v>342</v>
      </c>
      <c r="C23" s="27" t="s">
        <v>133</v>
      </c>
      <c r="D23" s="57" t="s">
        <v>47</v>
      </c>
      <c r="E23" s="57"/>
      <c r="F23" s="1">
        <f t="shared" si="8"/>
        <v>56</v>
      </c>
      <c r="G23" s="1">
        <f t="shared" si="9"/>
        <v>50</v>
      </c>
      <c r="H23" s="1">
        <f t="shared" si="10"/>
        <v>56</v>
      </c>
      <c r="I23" s="30">
        <f t="shared" si="11"/>
        <v>162</v>
      </c>
      <c r="J23" s="1">
        <f t="shared" si="12"/>
        <v>5</v>
      </c>
      <c r="M23" s="46">
        <f t="shared" si="13"/>
        <v>0</v>
      </c>
      <c r="U23" s="3">
        <v>5</v>
      </c>
      <c r="V23" s="1">
        <v>56</v>
      </c>
      <c r="W23" s="1">
        <v>30</v>
      </c>
      <c r="X23" s="4">
        <v>21</v>
      </c>
    </row>
    <row r="24" spans="1:26" x14ac:dyDescent="0.3">
      <c r="A24" s="1">
        <v>6</v>
      </c>
      <c r="B24" s="56">
        <v>341</v>
      </c>
      <c r="C24" s="58" t="s">
        <v>130</v>
      </c>
      <c r="D24" s="57" t="s">
        <v>49</v>
      </c>
      <c r="E24" s="57"/>
      <c r="F24" s="1">
        <f t="shared" si="8"/>
        <v>60</v>
      </c>
      <c r="G24" s="1">
        <f t="shared" si="9"/>
        <v>56</v>
      </c>
      <c r="H24" s="1">
        <f t="shared" si="10"/>
        <v>45</v>
      </c>
      <c r="I24" s="30">
        <f t="shared" si="11"/>
        <v>161</v>
      </c>
      <c r="J24" s="1">
        <f t="shared" si="12"/>
        <v>6</v>
      </c>
      <c r="M24" s="46">
        <f t="shared" si="13"/>
        <v>0</v>
      </c>
      <c r="U24" s="3">
        <v>6</v>
      </c>
      <c r="V24" s="1">
        <v>53</v>
      </c>
      <c r="W24" s="1">
        <v>31</v>
      </c>
      <c r="X24" s="4">
        <v>20</v>
      </c>
    </row>
    <row r="25" spans="1:26" x14ac:dyDescent="0.3">
      <c r="A25" s="1">
        <v>7</v>
      </c>
      <c r="B25" s="56">
        <v>335</v>
      </c>
      <c r="C25" s="1" t="s">
        <v>156</v>
      </c>
      <c r="D25" s="57" t="s">
        <v>47</v>
      </c>
      <c r="E25" s="57"/>
      <c r="F25" s="1">
        <f t="shared" si="8"/>
        <v>53</v>
      </c>
      <c r="G25" s="1">
        <f t="shared" si="9"/>
        <v>60</v>
      </c>
      <c r="H25" s="1">
        <f t="shared" si="10"/>
        <v>47</v>
      </c>
      <c r="I25" s="30">
        <f t="shared" si="11"/>
        <v>160</v>
      </c>
      <c r="J25" s="1">
        <f t="shared" si="12"/>
        <v>7</v>
      </c>
      <c r="M25" s="46">
        <f t="shared" si="13"/>
        <v>0</v>
      </c>
      <c r="U25" s="3">
        <v>7</v>
      </c>
      <c r="V25" s="1">
        <v>50</v>
      </c>
      <c r="W25" s="1">
        <v>32</v>
      </c>
      <c r="X25" s="4">
        <v>19</v>
      </c>
    </row>
    <row r="26" spans="1:26" x14ac:dyDescent="0.3">
      <c r="A26" s="1">
        <v>8</v>
      </c>
      <c r="B26" s="56">
        <v>340</v>
      </c>
      <c r="C26" s="55" t="s">
        <v>135</v>
      </c>
      <c r="D26" s="57" t="s">
        <v>19</v>
      </c>
      <c r="E26" s="57"/>
      <c r="F26" s="1">
        <f t="shared" si="8"/>
        <v>47</v>
      </c>
      <c r="G26" s="1">
        <f t="shared" si="9"/>
        <v>45</v>
      </c>
      <c r="H26" s="1">
        <f t="shared" si="10"/>
        <v>51.5</v>
      </c>
      <c r="I26" s="30">
        <f t="shared" si="11"/>
        <v>143.5</v>
      </c>
      <c r="J26" s="1">
        <f t="shared" si="12"/>
        <v>8</v>
      </c>
      <c r="M26" s="46">
        <f t="shared" si="13"/>
        <v>0</v>
      </c>
      <c r="U26" s="3">
        <v>8</v>
      </c>
      <c r="V26" s="1">
        <v>47</v>
      </c>
      <c r="W26" s="1">
        <v>33</v>
      </c>
      <c r="X26" s="4">
        <v>18</v>
      </c>
    </row>
    <row r="27" spans="1:26" x14ac:dyDescent="0.3">
      <c r="A27" s="1">
        <v>9</v>
      </c>
      <c r="B27" s="56">
        <v>337</v>
      </c>
      <c r="C27" s="1" t="s">
        <v>136</v>
      </c>
      <c r="D27" s="57" t="s">
        <v>101</v>
      </c>
      <c r="E27" s="57"/>
      <c r="F27" s="1">
        <f t="shared" si="8"/>
        <v>44</v>
      </c>
      <c r="G27" s="1">
        <f t="shared" si="9"/>
        <v>47</v>
      </c>
      <c r="H27" s="1">
        <f t="shared" si="10"/>
        <v>51.5</v>
      </c>
      <c r="I27" s="30">
        <f t="shared" si="11"/>
        <v>142.5</v>
      </c>
      <c r="J27" s="1">
        <f t="shared" si="12"/>
        <v>9</v>
      </c>
      <c r="M27" s="46">
        <f t="shared" si="13"/>
        <v>0</v>
      </c>
      <c r="U27" s="3">
        <v>9</v>
      </c>
      <c r="V27" s="1">
        <v>45</v>
      </c>
      <c r="W27" s="1">
        <v>34</v>
      </c>
      <c r="X27" s="4">
        <v>17</v>
      </c>
    </row>
    <row r="28" spans="1:26" x14ac:dyDescent="0.3">
      <c r="A28" s="1">
        <v>10</v>
      </c>
      <c r="B28" s="56">
        <v>339</v>
      </c>
      <c r="C28" s="55" t="s">
        <v>131</v>
      </c>
      <c r="D28" s="57" t="s">
        <v>47</v>
      </c>
      <c r="E28" s="57"/>
      <c r="F28" s="1">
        <f t="shared" si="8"/>
        <v>44</v>
      </c>
      <c r="G28" s="1">
        <f t="shared" si="9"/>
        <v>43</v>
      </c>
      <c r="H28" s="1">
        <f t="shared" si="10"/>
        <v>43</v>
      </c>
      <c r="I28" s="30">
        <f t="shared" si="11"/>
        <v>130</v>
      </c>
      <c r="J28" s="1">
        <f t="shared" si="12"/>
        <v>10</v>
      </c>
      <c r="M28" s="46">
        <f t="shared" si="13"/>
        <v>0</v>
      </c>
      <c r="U28" s="3">
        <v>10</v>
      </c>
      <c r="V28" s="1">
        <v>43</v>
      </c>
      <c r="W28" s="1">
        <v>35</v>
      </c>
      <c r="X28" s="4">
        <v>16</v>
      </c>
    </row>
    <row r="29" spans="1:26" x14ac:dyDescent="0.3">
      <c r="U29" s="3">
        <v>11</v>
      </c>
      <c r="V29" s="1">
        <v>41</v>
      </c>
      <c r="W29" s="1">
        <v>36</v>
      </c>
      <c r="X29" s="4">
        <v>15</v>
      </c>
    </row>
    <row r="30" spans="1:26" x14ac:dyDescent="0.3">
      <c r="A30" s="12" t="s">
        <v>25</v>
      </c>
      <c r="B30" s="12"/>
      <c r="C30" s="13">
        <v>7</v>
      </c>
      <c r="D30" s="12"/>
      <c r="E30" s="12"/>
      <c r="F30" s="12"/>
      <c r="U30" s="3">
        <v>12</v>
      </c>
      <c r="V30" s="1">
        <v>39</v>
      </c>
      <c r="W30" s="1">
        <v>37</v>
      </c>
      <c r="X30" s="4">
        <v>14</v>
      </c>
    </row>
    <row r="31" spans="1:26" x14ac:dyDescent="0.3">
      <c r="G31" s="28"/>
      <c r="U31" s="3">
        <v>13</v>
      </c>
      <c r="V31" s="1">
        <v>38</v>
      </c>
      <c r="W31" s="1">
        <v>38</v>
      </c>
      <c r="X31" s="4">
        <v>13</v>
      </c>
    </row>
    <row r="32" spans="1:26" x14ac:dyDescent="0.3">
      <c r="A32" s="89" t="str">
        <f>$A$1</f>
        <v>Intermediate Girls 13 Years</v>
      </c>
      <c r="B32" s="89"/>
      <c r="C32" s="89"/>
      <c r="D32" s="89"/>
      <c r="E32" s="23"/>
      <c r="U32" s="3">
        <v>14</v>
      </c>
      <c r="V32" s="1">
        <v>37</v>
      </c>
      <c r="W32" s="1">
        <v>39</v>
      </c>
      <c r="X32" s="4">
        <v>12</v>
      </c>
    </row>
    <row r="33" spans="1:24" x14ac:dyDescent="0.3">
      <c r="A33" s="1" t="s">
        <v>26</v>
      </c>
      <c r="B33" s="56">
        <v>333</v>
      </c>
      <c r="C33" s="59" t="s">
        <v>132</v>
      </c>
      <c r="D33" s="57" t="s">
        <v>49</v>
      </c>
      <c r="E33" s="57"/>
      <c r="U33" s="3">
        <v>15</v>
      </c>
      <c r="V33" s="1">
        <v>36</v>
      </c>
      <c r="W33" s="1">
        <v>40</v>
      </c>
      <c r="X33" s="4">
        <v>11</v>
      </c>
    </row>
    <row r="34" spans="1:24" x14ac:dyDescent="0.3">
      <c r="A34" s="1" t="s">
        <v>27</v>
      </c>
      <c r="B34" s="56">
        <v>334</v>
      </c>
      <c r="C34" s="1" t="s">
        <v>155</v>
      </c>
      <c r="D34" s="57" t="s">
        <v>125</v>
      </c>
      <c r="E34" s="57"/>
      <c r="U34" s="3">
        <v>16</v>
      </c>
      <c r="V34" s="1">
        <v>35</v>
      </c>
      <c r="W34" s="1">
        <v>41</v>
      </c>
      <c r="X34" s="4">
        <v>10</v>
      </c>
    </row>
    <row r="35" spans="1:24" x14ac:dyDescent="0.3">
      <c r="A35" s="1" t="s">
        <v>28</v>
      </c>
      <c r="B35" s="56">
        <v>336</v>
      </c>
      <c r="C35" s="1" t="s">
        <v>157</v>
      </c>
      <c r="D35" s="57" t="s">
        <v>125</v>
      </c>
      <c r="E35" s="57"/>
      <c r="U35" s="3">
        <v>17</v>
      </c>
      <c r="V35" s="1">
        <v>34</v>
      </c>
      <c r="W35" s="1">
        <v>42</v>
      </c>
      <c r="X35" s="4">
        <v>9</v>
      </c>
    </row>
    <row r="36" spans="1:24" x14ac:dyDescent="0.3">
      <c r="A36" s="1" t="s">
        <v>29</v>
      </c>
      <c r="B36" s="56">
        <v>338</v>
      </c>
      <c r="C36" s="1" t="s">
        <v>134</v>
      </c>
      <c r="D36" s="57" t="s">
        <v>49</v>
      </c>
      <c r="E36" s="57"/>
      <c r="U36" s="3">
        <v>18</v>
      </c>
      <c r="V36" s="1">
        <v>33</v>
      </c>
      <c r="W36" s="1">
        <v>43</v>
      </c>
      <c r="X36" s="4">
        <v>8</v>
      </c>
    </row>
    <row r="37" spans="1:24" x14ac:dyDescent="0.3">
      <c r="A37" s="1" t="s">
        <v>34</v>
      </c>
      <c r="B37" s="56">
        <v>342</v>
      </c>
      <c r="C37" s="27" t="s">
        <v>133</v>
      </c>
      <c r="D37" s="57" t="s">
        <v>47</v>
      </c>
      <c r="E37" s="57"/>
      <c r="U37" s="3">
        <v>19</v>
      </c>
      <c r="V37" s="1">
        <v>32</v>
      </c>
      <c r="W37" s="1">
        <v>44</v>
      </c>
      <c r="X37" s="4">
        <v>7</v>
      </c>
    </row>
    <row r="38" spans="1:24" x14ac:dyDescent="0.3">
      <c r="A38" s="1" t="s">
        <v>35</v>
      </c>
      <c r="B38" s="56">
        <v>341</v>
      </c>
      <c r="C38" s="58" t="s">
        <v>130</v>
      </c>
      <c r="D38" s="57" t="s">
        <v>49</v>
      </c>
      <c r="E38" s="57"/>
      <c r="U38" s="3">
        <v>20</v>
      </c>
      <c r="V38" s="1">
        <v>31</v>
      </c>
      <c r="W38" s="1">
        <v>45</v>
      </c>
      <c r="X38" s="4">
        <v>6</v>
      </c>
    </row>
    <row r="39" spans="1:24" x14ac:dyDescent="0.3">
      <c r="A39" s="1" t="s">
        <v>36</v>
      </c>
      <c r="B39" s="56">
        <v>335</v>
      </c>
      <c r="C39" s="1" t="s">
        <v>156</v>
      </c>
      <c r="D39" s="57" t="s">
        <v>47</v>
      </c>
      <c r="E39" s="57"/>
      <c r="U39" s="3">
        <v>21</v>
      </c>
      <c r="V39" s="1">
        <v>30</v>
      </c>
      <c r="W39" s="1">
        <v>46</v>
      </c>
      <c r="X39" s="4">
        <v>5</v>
      </c>
    </row>
    <row r="40" spans="1:24" x14ac:dyDescent="0.3">
      <c r="A40" s="1" t="s">
        <v>37</v>
      </c>
      <c r="B40" s="56">
        <v>340</v>
      </c>
      <c r="C40" s="55" t="s">
        <v>135</v>
      </c>
      <c r="D40" s="57" t="s">
        <v>19</v>
      </c>
      <c r="E40" s="57"/>
      <c r="U40" s="3">
        <v>22</v>
      </c>
      <c r="V40" s="1">
        <v>29</v>
      </c>
      <c r="W40" s="1">
        <v>47</v>
      </c>
      <c r="X40" s="4">
        <v>4</v>
      </c>
    </row>
    <row r="41" spans="1:24" x14ac:dyDescent="0.3">
      <c r="A41" s="1" t="s">
        <v>38</v>
      </c>
      <c r="B41" s="56">
        <v>337</v>
      </c>
      <c r="C41" s="1" t="s">
        <v>136</v>
      </c>
      <c r="D41" s="57" t="s">
        <v>101</v>
      </c>
      <c r="E41" s="57"/>
      <c r="U41" s="3">
        <v>23</v>
      </c>
      <c r="V41" s="1">
        <v>28</v>
      </c>
      <c r="W41" s="1">
        <v>48</v>
      </c>
      <c r="X41" s="4">
        <v>3</v>
      </c>
    </row>
    <row r="42" spans="1:24" x14ac:dyDescent="0.3">
      <c r="A42" s="1" t="s">
        <v>39</v>
      </c>
      <c r="B42" s="56">
        <v>339</v>
      </c>
      <c r="C42" s="55" t="s">
        <v>131</v>
      </c>
      <c r="D42" s="57" t="s">
        <v>47</v>
      </c>
      <c r="E42" s="57"/>
      <c r="U42" s="3">
        <v>24</v>
      </c>
      <c r="V42" s="1">
        <v>27</v>
      </c>
      <c r="W42" s="1">
        <v>49</v>
      </c>
      <c r="X42" s="4">
        <v>2</v>
      </c>
    </row>
    <row r="43" spans="1:24" ht="15" thickBot="1" x14ac:dyDescent="0.35">
      <c r="B43"/>
      <c r="C43" s="54"/>
      <c r="D43"/>
      <c r="E43"/>
      <c r="U43" s="5">
        <v>25</v>
      </c>
      <c r="V43" s="6">
        <v>26</v>
      </c>
      <c r="W43" s="6">
        <v>50</v>
      </c>
      <c r="X43" s="7">
        <v>1</v>
      </c>
    </row>
    <row r="45" spans="1:24" x14ac:dyDescent="0.3">
      <c r="A45" s="16" t="s">
        <v>30</v>
      </c>
      <c r="B45" s="14"/>
      <c r="C45" s="14"/>
      <c r="D45" s="14"/>
      <c r="E45" s="14"/>
    </row>
    <row r="46" spans="1:24" x14ac:dyDescent="0.3">
      <c r="A46" s="2" t="s">
        <v>31</v>
      </c>
      <c r="B46" s="14"/>
      <c r="C46" s="14"/>
      <c r="D46" s="14"/>
      <c r="E46" s="14"/>
    </row>
    <row r="47" spans="1:24" ht="18" x14ac:dyDescent="0.35">
      <c r="A47" s="90" t="str">
        <f>$A$1</f>
        <v>Intermediate Girls 13 Years</v>
      </c>
      <c r="B47" s="90"/>
      <c r="C47" s="90"/>
      <c r="D47" s="90"/>
      <c r="E47" s="90"/>
      <c r="F47" s="90"/>
    </row>
    <row r="48" spans="1:24" ht="18" x14ac:dyDescent="0.35">
      <c r="A48" s="48" t="s">
        <v>41</v>
      </c>
      <c r="B48" s="49"/>
      <c r="C48" s="49"/>
      <c r="D48" s="49"/>
      <c r="E48" s="49"/>
      <c r="F48" s="49"/>
      <c r="P48"/>
    </row>
    <row r="49" spans="1:16" ht="18" x14ac:dyDescent="0.35">
      <c r="A49" s="49" t="s">
        <v>40</v>
      </c>
      <c r="B49" s="49"/>
      <c r="C49" s="49"/>
      <c r="D49" s="49"/>
      <c r="E49" s="49"/>
      <c r="F49" s="49"/>
      <c r="P49"/>
    </row>
    <row r="50" spans="1:16" ht="18" x14ac:dyDescent="0.35">
      <c r="A50" s="49"/>
      <c r="B50" s="60">
        <v>337</v>
      </c>
      <c r="C50" s="49" t="s">
        <v>136</v>
      </c>
      <c r="D50" s="62" t="s">
        <v>101</v>
      </c>
      <c r="E50" s="62"/>
      <c r="F50" s="49"/>
      <c r="P50"/>
    </row>
    <row r="51" spans="1:16" ht="18" x14ac:dyDescent="0.35">
      <c r="A51" s="49"/>
      <c r="B51" s="60">
        <v>339</v>
      </c>
      <c r="C51" s="61" t="s">
        <v>131</v>
      </c>
      <c r="D51" s="62" t="s">
        <v>47</v>
      </c>
      <c r="E51" s="62"/>
      <c r="F51" s="49"/>
      <c r="P51"/>
    </row>
    <row r="52" spans="1:16" ht="18" x14ac:dyDescent="0.35">
      <c r="A52" s="49"/>
      <c r="B52" s="60">
        <v>340</v>
      </c>
      <c r="C52" s="61" t="s">
        <v>135</v>
      </c>
      <c r="D52" s="62" t="s">
        <v>19</v>
      </c>
      <c r="E52" s="62"/>
      <c r="F52" s="49"/>
      <c r="P52"/>
    </row>
    <row r="53" spans="1:16" ht="18" x14ac:dyDescent="0.35">
      <c r="A53" s="49"/>
      <c r="B53" s="60"/>
      <c r="C53" s="63"/>
      <c r="D53" s="62"/>
      <c r="E53" s="62"/>
      <c r="F53" s="49"/>
      <c r="P53"/>
    </row>
    <row r="54" spans="1:16" ht="18" x14ac:dyDescent="0.35">
      <c r="A54" s="49" t="s">
        <v>36</v>
      </c>
      <c r="B54" s="60">
        <v>335</v>
      </c>
      <c r="C54" s="49" t="s">
        <v>156</v>
      </c>
      <c r="D54" s="62" t="s">
        <v>47</v>
      </c>
      <c r="F54" s="49"/>
      <c r="P54"/>
    </row>
    <row r="55" spans="1:16" ht="18" x14ac:dyDescent="0.35">
      <c r="A55" s="49" t="s">
        <v>35</v>
      </c>
      <c r="B55" s="60">
        <v>341</v>
      </c>
      <c r="C55" s="63" t="s">
        <v>130</v>
      </c>
      <c r="D55" s="62" t="s">
        <v>49</v>
      </c>
      <c r="F55" s="49"/>
      <c r="P55"/>
    </row>
    <row r="56" spans="1:16" ht="18" x14ac:dyDescent="0.35">
      <c r="A56" s="49" t="s">
        <v>34</v>
      </c>
      <c r="B56" s="60">
        <v>342</v>
      </c>
      <c r="C56" s="51" t="s">
        <v>133</v>
      </c>
      <c r="D56" s="62" t="s">
        <v>47</v>
      </c>
      <c r="F56" s="48" t="s">
        <v>32</v>
      </c>
      <c r="P56"/>
    </row>
    <row r="57" spans="1:16" ht="18" x14ac:dyDescent="0.35">
      <c r="A57" s="49" t="s">
        <v>29</v>
      </c>
      <c r="B57" s="60">
        <v>338</v>
      </c>
      <c r="C57" s="49" t="s">
        <v>134</v>
      </c>
      <c r="D57" s="62" t="s">
        <v>49</v>
      </c>
      <c r="F57" s="48" t="s">
        <v>32</v>
      </c>
      <c r="H57" s="36"/>
      <c r="I57" s="35"/>
    </row>
    <row r="58" spans="1:16" ht="18" x14ac:dyDescent="0.35">
      <c r="A58" s="49" t="s">
        <v>28</v>
      </c>
      <c r="B58" s="60">
        <v>336</v>
      </c>
      <c r="C58" s="49" t="s">
        <v>157</v>
      </c>
      <c r="D58" s="62" t="s">
        <v>125</v>
      </c>
      <c r="F58" s="48" t="s">
        <v>32</v>
      </c>
      <c r="H58" s="36"/>
      <c r="I58" s="35"/>
    </row>
    <row r="59" spans="1:16" ht="18" x14ac:dyDescent="0.35">
      <c r="A59" s="49" t="s">
        <v>27</v>
      </c>
      <c r="B59" s="60">
        <v>334</v>
      </c>
      <c r="C59" s="49" t="s">
        <v>155</v>
      </c>
      <c r="D59" s="62" t="s">
        <v>125</v>
      </c>
      <c r="F59" s="48" t="s">
        <v>32</v>
      </c>
      <c r="H59" s="36"/>
      <c r="I59" s="35"/>
      <c r="K59" s="15"/>
      <c r="L59" s="15"/>
    </row>
    <row r="60" spans="1:16" ht="18" x14ac:dyDescent="0.35">
      <c r="A60" s="49"/>
      <c r="B60" s="52"/>
      <c r="C60" s="51"/>
      <c r="D60" s="51"/>
      <c r="E60" s="51"/>
      <c r="F60" s="49"/>
      <c r="H60" s="36"/>
      <c r="I60" s="35"/>
      <c r="J60" s="35"/>
    </row>
    <row r="61" spans="1:16" ht="18" x14ac:dyDescent="0.35">
      <c r="A61" s="48" t="s">
        <v>139</v>
      </c>
      <c r="B61" s="49"/>
      <c r="C61" s="49"/>
      <c r="D61" s="49"/>
      <c r="E61" s="49"/>
      <c r="F61" s="49"/>
      <c r="H61" s="36"/>
      <c r="I61" s="35"/>
      <c r="J61" s="35"/>
    </row>
    <row r="62" spans="1:16" ht="18" x14ac:dyDescent="0.35">
      <c r="A62" s="49"/>
      <c r="B62" s="60">
        <v>333</v>
      </c>
      <c r="C62" s="64" t="s">
        <v>132</v>
      </c>
      <c r="D62" s="62" t="s">
        <v>49</v>
      </c>
      <c r="E62" s="62"/>
      <c r="F62" s="48" t="s">
        <v>32</v>
      </c>
      <c r="H62" s="36"/>
      <c r="I62" s="35"/>
      <c r="J62" s="35"/>
    </row>
    <row r="63" spans="1:16" ht="18" x14ac:dyDescent="0.35">
      <c r="A63" s="49"/>
      <c r="B63" s="49"/>
      <c r="C63" s="49"/>
      <c r="D63" s="49"/>
      <c r="E63" s="49"/>
      <c r="F63" s="49"/>
      <c r="H63" s="36"/>
      <c r="I63" s="35"/>
      <c r="J63" s="35"/>
    </row>
    <row r="64" spans="1:16" ht="18" x14ac:dyDescent="0.35">
      <c r="A64" s="48" t="s">
        <v>85</v>
      </c>
      <c r="B64" s="49"/>
      <c r="C64" s="49"/>
      <c r="D64" s="49"/>
      <c r="E64" s="49"/>
      <c r="F64" s="49"/>
      <c r="H64" s="36"/>
      <c r="I64" s="35"/>
      <c r="J64" s="35"/>
    </row>
    <row r="65" spans="1:6" ht="18" x14ac:dyDescent="0.35">
      <c r="A65" s="53"/>
      <c r="B65" s="50" t="s">
        <v>76</v>
      </c>
      <c r="C65" s="49"/>
      <c r="D65" s="49"/>
      <c r="E65" s="49"/>
      <c r="F65" s="49"/>
    </row>
    <row r="66" spans="1:6" ht="18" x14ac:dyDescent="0.35">
      <c r="A66" s="49"/>
      <c r="B66" s="50" t="s">
        <v>77</v>
      </c>
      <c r="C66" s="49"/>
      <c r="D66" s="49"/>
      <c r="E66" s="49"/>
      <c r="F66" s="49"/>
    </row>
    <row r="67" spans="1:6" ht="18" x14ac:dyDescent="0.35">
      <c r="A67" s="49"/>
      <c r="B67" s="50" t="s">
        <v>78</v>
      </c>
      <c r="C67" s="49"/>
      <c r="D67" s="49"/>
      <c r="E67" s="49"/>
      <c r="F67" s="49"/>
    </row>
    <row r="68" spans="1:6" ht="18" x14ac:dyDescent="0.35">
      <c r="A68" s="49"/>
      <c r="B68" s="50" t="s">
        <v>177</v>
      </c>
      <c r="C68" s="49"/>
      <c r="D68" s="49"/>
      <c r="E68" s="49"/>
      <c r="F68" s="49"/>
    </row>
    <row r="69" spans="1:6" ht="18" x14ac:dyDescent="0.35">
      <c r="A69" s="49"/>
      <c r="B69" s="50" t="s">
        <v>178</v>
      </c>
      <c r="D69" s="49"/>
      <c r="E69" s="49"/>
      <c r="F69" s="49"/>
    </row>
    <row r="71" spans="1:6" ht="18" x14ac:dyDescent="0.35">
      <c r="B71" s="48" t="s">
        <v>32</v>
      </c>
      <c r="C71" s="48" t="s">
        <v>33</v>
      </c>
    </row>
  </sheetData>
  <autoFilter ref="B18:J28" xr:uid="{D004B05E-DEEB-4C36-BFF5-5D5E52537225}">
    <sortState xmlns:xlrd2="http://schemas.microsoft.com/office/spreadsheetml/2017/richdata2" ref="B19:J28">
      <sortCondition ref="J18:J28"/>
    </sortState>
  </autoFilter>
  <sortState xmlns:xlrd2="http://schemas.microsoft.com/office/spreadsheetml/2017/richdata2" ref="N54:R55">
    <sortCondition descending="1" ref="N54:N55"/>
  </sortState>
  <mergeCells count="11">
    <mergeCell ref="AA3:AB3"/>
    <mergeCell ref="A17:C17"/>
    <mergeCell ref="U17:X17"/>
    <mergeCell ref="A32:D32"/>
    <mergeCell ref="A47:F47"/>
    <mergeCell ref="F2:K2"/>
    <mergeCell ref="M2:R2"/>
    <mergeCell ref="T2:Y2"/>
    <mergeCell ref="F3:K3"/>
    <mergeCell ref="M3:R3"/>
    <mergeCell ref="T3:Y3"/>
  </mergeCells>
  <conditionalFormatting sqref="I5:J14">
    <cfRule type="duplicateValues" dxfId="40" priority="189"/>
  </conditionalFormatting>
  <conditionalFormatting sqref="I19:J28">
    <cfRule type="duplicateValues" dxfId="39" priority="194"/>
  </conditionalFormatting>
  <conditionalFormatting sqref="P5:Q14">
    <cfRule type="duplicateValues" dxfId="38" priority="191"/>
  </conditionalFormatting>
  <conditionalFormatting sqref="W5:X14">
    <cfRule type="duplicateValues" dxfId="37" priority="193"/>
  </conditionalFormatting>
  <printOptions gridLine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&amp;C2022 WA STATE SOLO CHAMPIONSHIP</oddHeader>
  </headerFooter>
  <colBreaks count="2" manualBreakCount="2">
    <brk id="12" max="1048575" man="1"/>
    <brk id="19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34560-DD4B-4C64-8276-F8FCF1FC0B8A}">
  <sheetPr>
    <tabColor theme="7" tint="0.79998168889431442"/>
    <pageSetUpPr fitToPage="1"/>
  </sheetPr>
  <dimension ref="A1:AB52"/>
  <sheetViews>
    <sheetView zoomScale="80" zoomScaleNormal="80" workbookViewId="0">
      <pane xSplit="4" ySplit="4" topLeftCell="E34" activePane="bottomRight" state="frozen"/>
      <selection sqref="A1:AB14"/>
      <selection pane="topRight" sqref="A1:AB14"/>
      <selection pane="bottomLeft" sqref="A1:AB14"/>
      <selection pane="bottomRight" activeCell="C47" sqref="C47:D47"/>
    </sheetView>
  </sheetViews>
  <sheetFormatPr defaultColWidth="9.109375" defaultRowHeight="14.4" outlineLevelCol="1" x14ac:dyDescent="0.3"/>
  <cols>
    <col min="1" max="1" width="4.88671875" style="1" customWidth="1"/>
    <col min="2" max="2" width="5.6640625" style="1" bestFit="1" customWidth="1"/>
    <col min="3" max="3" width="19.5546875" style="1" customWidth="1" outlineLevel="1"/>
    <col min="4" max="4" width="28.6640625" style="1" customWidth="1" outlineLevel="1"/>
    <col min="5" max="5" width="2.44140625" style="1" customWidth="1"/>
    <col min="6" max="6" width="11.109375" style="1" customWidth="1" outlineLevel="1"/>
    <col min="7" max="7" width="10.44140625" style="1" customWidth="1" outlineLevel="1"/>
    <col min="8" max="8" width="12.109375" style="1" customWidth="1" outlineLevel="1"/>
    <col min="9" max="9" width="7.109375" style="1" customWidth="1" outlineLevel="1"/>
    <col min="10" max="10" width="8.33203125" style="1" customWidth="1" outlineLevel="1"/>
    <col min="11" max="11" width="9" style="1" customWidth="1" outlineLevel="1"/>
    <col min="12" max="12" width="2.6640625" style="1" customWidth="1"/>
    <col min="13" max="13" width="11.109375" style="1" customWidth="1" outlineLevel="1"/>
    <col min="14" max="14" width="10.44140625" style="1" customWidth="1" outlineLevel="1"/>
    <col min="15" max="15" width="10.5546875" style="1" customWidth="1" outlineLevel="1"/>
    <col min="16" max="16" width="6" style="1" customWidth="1" outlineLevel="1"/>
    <col min="17" max="17" width="8.33203125" style="1" customWidth="1" outlineLevel="1"/>
    <col min="18" max="18" width="9" style="1" customWidth="1" outlineLevel="1"/>
    <col min="19" max="19" width="2.6640625" style="1" customWidth="1"/>
    <col min="20" max="20" width="11.109375" style="1" customWidth="1" outlineLevel="1"/>
    <col min="21" max="21" width="10.44140625" style="1" customWidth="1" outlineLevel="1"/>
    <col min="22" max="22" width="10.5546875" style="1" customWidth="1" outlineLevel="1"/>
    <col min="23" max="23" width="6" style="1" customWidth="1" outlineLevel="1"/>
    <col min="24" max="24" width="8.33203125" style="1" customWidth="1" outlineLevel="1"/>
    <col min="25" max="25" width="9" style="1" customWidth="1" outlineLevel="1"/>
    <col min="26" max="26" width="2.6640625" style="1" customWidth="1"/>
    <col min="27" max="27" width="5.88671875" style="1" customWidth="1" collapsed="1"/>
    <col min="28" max="28" width="5.88671875" style="1" bestFit="1" customWidth="1"/>
    <col min="29" max="16384" width="9.109375" style="1"/>
  </cols>
  <sheetData>
    <row r="1" spans="1:28" ht="16.2" thickBot="1" x14ac:dyDescent="0.35">
      <c r="A1" s="67" t="s">
        <v>158</v>
      </c>
      <c r="B1" s="2"/>
      <c r="C1" s="2"/>
      <c r="E1" s="2"/>
      <c r="F1" s="2"/>
      <c r="H1" s="2"/>
      <c r="M1" s="2"/>
      <c r="O1" s="2"/>
      <c r="T1" s="2"/>
      <c r="V1" s="2"/>
    </row>
    <row r="2" spans="1:28" ht="15" thickBot="1" x14ac:dyDescent="0.35">
      <c r="A2" s="2"/>
      <c r="F2" s="79" t="str">
        <f>VLOOKUP(F3,Judges!$B$5:$C$7,2,FALSE)</f>
        <v>Clare McNeill-Arnall ADCRG</v>
      </c>
      <c r="G2" s="80"/>
      <c r="H2" s="80"/>
      <c r="I2" s="80"/>
      <c r="J2" s="80"/>
      <c r="K2" s="81"/>
      <c r="L2" s="65"/>
      <c r="M2" s="79" t="str">
        <f>VLOOKUP(M3,Judges!$B$5:$C$7,2,FALSE)</f>
        <v>Chris Carswell ADCRG</v>
      </c>
      <c r="N2" s="80"/>
      <c r="O2" s="80"/>
      <c r="P2" s="80"/>
      <c r="Q2" s="80"/>
      <c r="R2" s="81"/>
      <c r="S2" s="65"/>
      <c r="T2" s="79" t="str">
        <f>VLOOKUP(T3,Judges!$B$5:$C$7,2,FALSE)</f>
        <v>Helan Green ADCRG</v>
      </c>
      <c r="U2" s="80"/>
      <c r="V2" s="80"/>
      <c r="W2" s="80"/>
      <c r="X2" s="80"/>
      <c r="Y2" s="81"/>
    </row>
    <row r="3" spans="1:28" s="2" customFormat="1" x14ac:dyDescent="0.3">
      <c r="A3" s="24"/>
      <c r="B3" s="24" t="s">
        <v>1</v>
      </c>
      <c r="C3" s="24" t="s">
        <v>2</v>
      </c>
      <c r="D3" s="24" t="s">
        <v>3</v>
      </c>
      <c r="E3" s="24"/>
      <c r="F3" s="82" t="s">
        <v>4</v>
      </c>
      <c r="G3" s="83"/>
      <c r="H3" s="83"/>
      <c r="I3" s="83"/>
      <c r="J3" s="83"/>
      <c r="K3" s="84"/>
      <c r="L3" s="65"/>
      <c r="M3" s="82" t="s">
        <v>5</v>
      </c>
      <c r="N3" s="83"/>
      <c r="O3" s="83"/>
      <c r="P3" s="83"/>
      <c r="Q3" s="83"/>
      <c r="R3" s="84"/>
      <c r="S3" s="65"/>
      <c r="T3" s="82" t="s">
        <v>6</v>
      </c>
      <c r="U3" s="83"/>
      <c r="V3" s="83"/>
      <c r="W3" s="83"/>
      <c r="X3" s="83"/>
      <c r="Y3" s="83"/>
      <c r="Z3" s="65"/>
      <c r="AA3" s="82" t="s">
        <v>7</v>
      </c>
      <c r="AB3" s="84"/>
    </row>
    <row r="4" spans="1:28" s="2" customFormat="1" x14ac:dyDescent="0.3">
      <c r="A4" s="24"/>
      <c r="B4" s="24"/>
      <c r="C4" s="24"/>
      <c r="D4" s="24"/>
      <c r="E4" s="24"/>
      <c r="F4" s="25" t="s">
        <v>8</v>
      </c>
      <c r="G4" s="23" t="s">
        <v>9</v>
      </c>
      <c r="H4" s="23" t="s">
        <v>10</v>
      </c>
      <c r="I4" s="23" t="s">
        <v>7</v>
      </c>
      <c r="J4" s="23" t="s">
        <v>11</v>
      </c>
      <c r="K4" s="26" t="s">
        <v>12</v>
      </c>
      <c r="L4" s="65"/>
      <c r="M4" s="25" t="s">
        <v>8</v>
      </c>
      <c r="N4" s="23" t="s">
        <v>9</v>
      </c>
      <c r="O4" s="23" t="s">
        <v>10</v>
      </c>
      <c r="P4" s="23" t="s">
        <v>7</v>
      </c>
      <c r="Q4" s="23" t="s">
        <v>13</v>
      </c>
      <c r="R4" s="26" t="s">
        <v>14</v>
      </c>
      <c r="S4" s="65"/>
      <c r="T4" s="25" t="s">
        <v>8</v>
      </c>
      <c r="U4" s="23" t="s">
        <v>9</v>
      </c>
      <c r="V4" s="23" t="s">
        <v>10</v>
      </c>
      <c r="W4" s="23" t="s">
        <v>7</v>
      </c>
      <c r="X4" s="23" t="s">
        <v>15</v>
      </c>
      <c r="Y4" s="23" t="s">
        <v>16</v>
      </c>
      <c r="Z4" s="65"/>
      <c r="AA4" s="25" t="s">
        <v>17</v>
      </c>
      <c r="AB4" s="26" t="s">
        <v>18</v>
      </c>
    </row>
    <row r="5" spans="1:28" x14ac:dyDescent="0.3">
      <c r="B5" s="56">
        <v>190</v>
      </c>
      <c r="C5" s="59" t="s">
        <v>111</v>
      </c>
      <c r="D5" s="57" t="s">
        <v>47</v>
      </c>
      <c r="E5" s="57"/>
      <c r="F5" s="3">
        <v>78</v>
      </c>
      <c r="G5" s="1">
        <v>76</v>
      </c>
      <c r="H5" s="1">
        <v>73</v>
      </c>
      <c r="I5" s="30">
        <f t="shared" ref="I5:I10" si="0">SUM(F5:H5)</f>
        <v>227</v>
      </c>
      <c r="J5" s="1">
        <f t="shared" ref="J5:J10" si="1">RANK(I5,$I$5:$I$10)</f>
        <v>5</v>
      </c>
      <c r="K5" s="4">
        <f>VLOOKUP(J5,'Points System'!$A$3:$B$53,2,FALSE)</f>
        <v>56</v>
      </c>
      <c r="L5" s="66"/>
      <c r="M5" s="3">
        <v>78</v>
      </c>
      <c r="N5" s="1">
        <v>78</v>
      </c>
      <c r="O5" s="1">
        <v>76</v>
      </c>
      <c r="P5" s="30">
        <f t="shared" ref="P5:P10" si="2">SUM(M5:O5)</f>
        <v>232</v>
      </c>
      <c r="Q5" s="1">
        <f t="shared" ref="Q5:Q10" si="3">RANK(P5,$P$5:$P$10)</f>
        <v>5</v>
      </c>
      <c r="R5" s="4">
        <f>VLOOKUP(Q5,'Points System'!$A$3:$B$53,2,FALSE)</f>
        <v>56</v>
      </c>
      <c r="S5" s="66"/>
      <c r="T5" s="3">
        <v>86.5</v>
      </c>
      <c r="U5" s="1">
        <v>88.5</v>
      </c>
      <c r="V5" s="1">
        <v>75</v>
      </c>
      <c r="W5" s="30">
        <f t="shared" ref="W5:W10" si="4">SUM(T5:V5)</f>
        <v>250</v>
      </c>
      <c r="X5" s="1">
        <f t="shared" ref="X5:X10" si="5">RANK(W5,$W$5:$W$10)</f>
        <v>4</v>
      </c>
      <c r="Y5" s="4">
        <f>VLOOKUP(X5,'Points System'!$A$3:$B$53,2,FALSE)</f>
        <v>60</v>
      </c>
      <c r="Z5" s="65"/>
      <c r="AA5" s="3">
        <f t="shared" ref="AA5:AA10" si="6">K5+R5+Y5</f>
        <v>172</v>
      </c>
      <c r="AB5" s="4">
        <f t="shared" ref="AB5:AB10" si="7">RANK(AA5,$AA$5:$AA$10)</f>
        <v>5</v>
      </c>
    </row>
    <row r="6" spans="1:28" x14ac:dyDescent="0.3">
      <c r="B6" s="56">
        <v>191</v>
      </c>
      <c r="C6" s="1" t="s">
        <v>112</v>
      </c>
      <c r="D6" s="57" t="s">
        <v>19</v>
      </c>
      <c r="E6" s="57"/>
      <c r="F6" s="3">
        <v>75</v>
      </c>
      <c r="G6" s="1">
        <v>75</v>
      </c>
      <c r="H6" s="1">
        <v>73</v>
      </c>
      <c r="I6" s="30">
        <f t="shared" si="0"/>
        <v>223</v>
      </c>
      <c r="J6" s="1">
        <f t="shared" si="1"/>
        <v>6</v>
      </c>
      <c r="K6" s="4">
        <f>VLOOKUP(J6,'Points System'!$A$3:$B$53,2,FALSE)</f>
        <v>53</v>
      </c>
      <c r="L6" s="66"/>
      <c r="M6" s="3">
        <v>77</v>
      </c>
      <c r="N6" s="1">
        <v>76</v>
      </c>
      <c r="O6" s="1">
        <v>77</v>
      </c>
      <c r="P6" s="30">
        <f t="shared" si="2"/>
        <v>230</v>
      </c>
      <c r="Q6" s="1">
        <f t="shared" si="3"/>
        <v>6</v>
      </c>
      <c r="R6" s="4">
        <f>VLOOKUP(Q6,'Points System'!$A$3:$B$53,2,FALSE)</f>
        <v>53</v>
      </c>
      <c r="S6" s="66"/>
      <c r="T6" s="3">
        <v>85</v>
      </c>
      <c r="U6" s="1">
        <v>81</v>
      </c>
      <c r="V6" s="1">
        <v>79</v>
      </c>
      <c r="W6" s="30">
        <f t="shared" si="4"/>
        <v>245</v>
      </c>
      <c r="X6" s="1">
        <f t="shared" si="5"/>
        <v>6</v>
      </c>
      <c r="Y6" s="4">
        <f>VLOOKUP(X6,'Points System'!$A$3:$B$53,2,FALSE)</f>
        <v>53</v>
      </c>
      <c r="Z6" s="66"/>
      <c r="AA6" s="3">
        <f t="shared" si="6"/>
        <v>159</v>
      </c>
      <c r="AB6" s="4">
        <f t="shared" si="7"/>
        <v>6</v>
      </c>
    </row>
    <row r="7" spans="1:28" x14ac:dyDescent="0.3">
      <c r="B7" s="56">
        <v>192</v>
      </c>
      <c r="C7" s="55" t="s">
        <v>108</v>
      </c>
      <c r="D7" s="57" t="s">
        <v>101</v>
      </c>
      <c r="E7" s="57"/>
      <c r="F7" s="3">
        <v>85</v>
      </c>
      <c r="G7" s="1">
        <v>83</v>
      </c>
      <c r="H7" s="1">
        <v>86</v>
      </c>
      <c r="I7" s="30">
        <f t="shared" si="0"/>
        <v>254</v>
      </c>
      <c r="J7" s="1">
        <f t="shared" si="1"/>
        <v>1</v>
      </c>
      <c r="K7" s="4">
        <f>VLOOKUP(J7,'Points System'!$A$3:$B$53,2,FALSE)</f>
        <v>100</v>
      </c>
      <c r="L7" s="66"/>
      <c r="M7" s="3">
        <v>83</v>
      </c>
      <c r="N7" s="1">
        <v>84</v>
      </c>
      <c r="O7" s="1">
        <v>84</v>
      </c>
      <c r="P7" s="30">
        <f t="shared" si="2"/>
        <v>251</v>
      </c>
      <c r="Q7" s="1">
        <f t="shared" si="3"/>
        <v>2</v>
      </c>
      <c r="R7" s="4">
        <f>VLOOKUP(Q7,'Points System'!$A$3:$B$53,2,FALSE)</f>
        <v>75</v>
      </c>
      <c r="S7" s="66"/>
      <c r="T7" s="3">
        <v>89</v>
      </c>
      <c r="U7" s="1">
        <v>91</v>
      </c>
      <c r="V7" s="1">
        <v>90</v>
      </c>
      <c r="W7" s="30">
        <f t="shared" si="4"/>
        <v>270</v>
      </c>
      <c r="X7" s="1">
        <f t="shared" si="5"/>
        <v>1</v>
      </c>
      <c r="Y7" s="4">
        <f>VLOOKUP(X7,'Points System'!$A$3:$B$53,2,FALSE)</f>
        <v>100</v>
      </c>
      <c r="Z7" s="66"/>
      <c r="AA7" s="3">
        <f t="shared" si="6"/>
        <v>275</v>
      </c>
      <c r="AB7" s="4">
        <f t="shared" si="7"/>
        <v>1</v>
      </c>
    </row>
    <row r="8" spans="1:28" x14ac:dyDescent="0.3">
      <c r="B8" s="56">
        <v>193</v>
      </c>
      <c r="C8" s="55" t="s">
        <v>109</v>
      </c>
      <c r="D8" s="57" t="s">
        <v>47</v>
      </c>
      <c r="E8" s="57"/>
      <c r="F8" s="3">
        <v>80</v>
      </c>
      <c r="G8" s="1">
        <v>79</v>
      </c>
      <c r="H8" s="1">
        <v>81</v>
      </c>
      <c r="I8" s="30">
        <f t="shared" si="0"/>
        <v>240</v>
      </c>
      <c r="J8" s="1">
        <f t="shared" si="1"/>
        <v>3</v>
      </c>
      <c r="K8" s="4">
        <f>VLOOKUP(J8,'Points System'!$A$3:$B$53,2,FALSE)</f>
        <v>65</v>
      </c>
      <c r="L8" s="66"/>
      <c r="M8" s="3">
        <v>82</v>
      </c>
      <c r="N8" s="1">
        <v>82</v>
      </c>
      <c r="O8" s="1">
        <v>82</v>
      </c>
      <c r="P8" s="30">
        <f t="shared" si="2"/>
        <v>246</v>
      </c>
      <c r="Q8" s="1">
        <f t="shared" si="3"/>
        <v>3</v>
      </c>
      <c r="R8" s="4">
        <f>VLOOKUP(Q8,'Points System'!$A$3:$B$53,2,FALSE)</f>
        <v>65</v>
      </c>
      <c r="S8" s="66"/>
      <c r="T8" s="3">
        <v>88</v>
      </c>
      <c r="U8" s="1">
        <v>86</v>
      </c>
      <c r="V8" s="1">
        <v>88</v>
      </c>
      <c r="W8" s="30">
        <f t="shared" si="4"/>
        <v>262</v>
      </c>
      <c r="X8" s="1">
        <f t="shared" si="5"/>
        <v>2</v>
      </c>
      <c r="Y8" s="4">
        <f>VLOOKUP(X8,'Points System'!$A$3:$B$53,2,FALSE)</f>
        <v>75</v>
      </c>
      <c r="Z8" s="66"/>
      <c r="AA8" s="3">
        <f t="shared" si="6"/>
        <v>205</v>
      </c>
      <c r="AB8" s="4">
        <f t="shared" si="7"/>
        <v>3</v>
      </c>
    </row>
    <row r="9" spans="1:28" x14ac:dyDescent="0.3">
      <c r="B9" s="56">
        <v>194</v>
      </c>
      <c r="C9" s="58" t="s">
        <v>110</v>
      </c>
      <c r="D9" s="57" t="s">
        <v>19</v>
      </c>
      <c r="E9" s="57"/>
      <c r="F9" s="3">
        <v>77</v>
      </c>
      <c r="G9" s="1">
        <v>75</v>
      </c>
      <c r="H9" s="1">
        <v>75.5</v>
      </c>
      <c r="I9" s="30">
        <f t="shared" si="0"/>
        <v>227.5</v>
      </c>
      <c r="J9" s="1">
        <f t="shared" si="1"/>
        <v>4</v>
      </c>
      <c r="K9" s="4">
        <f>VLOOKUP(J9,'Points System'!$A$3:$B$53,2,FALSE)</f>
        <v>60</v>
      </c>
      <c r="L9" s="66"/>
      <c r="M9" s="3">
        <v>79</v>
      </c>
      <c r="N9" s="1">
        <v>79</v>
      </c>
      <c r="O9" s="1">
        <v>78</v>
      </c>
      <c r="P9" s="30">
        <f t="shared" si="2"/>
        <v>236</v>
      </c>
      <c r="Q9" s="1">
        <f t="shared" si="3"/>
        <v>4</v>
      </c>
      <c r="R9" s="4">
        <f>VLOOKUP(Q9,'Points System'!$A$3:$B$53,2,FALSE)</f>
        <v>60</v>
      </c>
      <c r="S9" s="66"/>
      <c r="T9" s="3">
        <v>85</v>
      </c>
      <c r="U9" s="1">
        <v>82</v>
      </c>
      <c r="V9" s="1">
        <v>80</v>
      </c>
      <c r="W9" s="30">
        <f t="shared" si="4"/>
        <v>247</v>
      </c>
      <c r="X9" s="1">
        <f t="shared" si="5"/>
        <v>5</v>
      </c>
      <c r="Y9" s="4">
        <f>VLOOKUP(X9,'Points System'!$A$3:$B$53,2,FALSE)</f>
        <v>56</v>
      </c>
      <c r="Z9" s="66"/>
      <c r="AA9" s="3">
        <f t="shared" si="6"/>
        <v>176</v>
      </c>
      <c r="AB9" s="4">
        <f t="shared" si="7"/>
        <v>4</v>
      </c>
    </row>
    <row r="10" spans="1:28" ht="15" thickBot="1" x14ac:dyDescent="0.35">
      <c r="B10" s="56">
        <v>195</v>
      </c>
      <c r="C10" s="27" t="s">
        <v>159</v>
      </c>
      <c r="D10" s="57" t="s">
        <v>125</v>
      </c>
      <c r="E10" s="57"/>
      <c r="F10" s="5">
        <v>81</v>
      </c>
      <c r="G10" s="6">
        <v>81</v>
      </c>
      <c r="H10" s="6">
        <v>82</v>
      </c>
      <c r="I10" s="42">
        <f t="shared" si="0"/>
        <v>244</v>
      </c>
      <c r="J10" s="6">
        <f t="shared" si="1"/>
        <v>2</v>
      </c>
      <c r="K10" s="7">
        <f>VLOOKUP(J10,'Points System'!$A$3:$B$53,2,FALSE)</f>
        <v>75</v>
      </c>
      <c r="L10" s="66"/>
      <c r="M10" s="5">
        <v>84</v>
      </c>
      <c r="N10" s="6">
        <v>85</v>
      </c>
      <c r="O10" s="6">
        <v>83</v>
      </c>
      <c r="P10" s="42">
        <f t="shared" si="2"/>
        <v>252</v>
      </c>
      <c r="Q10" s="6">
        <f t="shared" si="3"/>
        <v>1</v>
      </c>
      <c r="R10" s="7">
        <f>VLOOKUP(Q10,'Points System'!$A$3:$B$53,2,FALSE)</f>
        <v>100</v>
      </c>
      <c r="S10" s="66"/>
      <c r="T10" s="5">
        <v>86</v>
      </c>
      <c r="U10" s="6">
        <v>84</v>
      </c>
      <c r="V10" s="6">
        <v>87</v>
      </c>
      <c r="W10" s="42">
        <f t="shared" si="4"/>
        <v>257</v>
      </c>
      <c r="X10" s="6">
        <f t="shared" si="5"/>
        <v>3</v>
      </c>
      <c r="Y10" s="7">
        <f>VLOOKUP(X10,'Points System'!$A$3:$B$53,2,FALSE)</f>
        <v>65</v>
      </c>
      <c r="Z10" s="66"/>
      <c r="AA10" s="5">
        <f t="shared" si="6"/>
        <v>240</v>
      </c>
      <c r="AB10" s="7">
        <f t="shared" si="7"/>
        <v>2</v>
      </c>
    </row>
    <row r="12" spans="1:28" ht="15" thickBot="1" x14ac:dyDescent="0.35"/>
    <row r="13" spans="1:28" x14ac:dyDescent="0.3">
      <c r="A13" s="85" t="s">
        <v>20</v>
      </c>
      <c r="B13" s="85"/>
      <c r="C13" s="85"/>
      <c r="D13" s="22"/>
      <c r="E13" s="22"/>
      <c r="F13" s="22"/>
      <c r="G13" s="22"/>
      <c r="H13" s="22"/>
      <c r="I13" s="22"/>
      <c r="J13" s="22"/>
      <c r="M13" s="8"/>
      <c r="U13" s="86" t="s">
        <v>21</v>
      </c>
      <c r="V13" s="87"/>
      <c r="W13" s="87"/>
      <c r="X13" s="88"/>
    </row>
    <row r="14" spans="1:28" x14ac:dyDescent="0.3">
      <c r="A14" s="22"/>
      <c r="B14" s="22" t="s">
        <v>1</v>
      </c>
      <c r="C14" s="22" t="s">
        <v>22</v>
      </c>
      <c r="D14" s="22" t="s">
        <v>3</v>
      </c>
      <c r="E14" s="22"/>
      <c r="F14" s="22" t="s">
        <v>4</v>
      </c>
      <c r="G14" s="22" t="s">
        <v>5</v>
      </c>
      <c r="H14" s="22" t="s">
        <v>6</v>
      </c>
      <c r="I14" s="22" t="s">
        <v>7</v>
      </c>
      <c r="J14" s="22" t="s">
        <v>18</v>
      </c>
      <c r="M14" s="8" t="s">
        <v>23</v>
      </c>
      <c r="U14" s="9" t="s">
        <v>18</v>
      </c>
      <c r="V14" s="29" t="s">
        <v>24</v>
      </c>
      <c r="W14" s="29" t="s">
        <v>18</v>
      </c>
      <c r="X14" s="10" t="s">
        <v>24</v>
      </c>
      <c r="Y14" s="11"/>
      <c r="Z14" s="11"/>
    </row>
    <row r="15" spans="1:28" x14ac:dyDescent="0.3">
      <c r="A15" s="1">
        <v>1</v>
      </c>
      <c r="B15" s="56">
        <v>192</v>
      </c>
      <c r="C15" s="1" t="s">
        <v>108</v>
      </c>
      <c r="D15" s="57" t="s">
        <v>101</v>
      </c>
      <c r="E15" s="57"/>
      <c r="F15" s="1">
        <f t="shared" ref="F15:F20" si="8">VLOOKUP($C15,$C$5:$AB$10,9,FALSE)</f>
        <v>100</v>
      </c>
      <c r="G15" s="1">
        <f t="shared" ref="G15:G20" si="9">VLOOKUP($C15,$C$5:$AB$10,16,FALSE)</f>
        <v>75</v>
      </c>
      <c r="H15" s="1">
        <f t="shared" ref="H15:H20" si="10">VLOOKUP($C15,$C$5:$AB$10,23,FALSE)</f>
        <v>100</v>
      </c>
      <c r="I15" s="30">
        <f t="shared" ref="I15:I20" si="11">SUM(F15:H15)</f>
        <v>275</v>
      </c>
      <c r="J15" s="1">
        <f t="shared" ref="J15:J20" si="12">RANK(I15,$I$15:$I$20)</f>
        <v>1</v>
      </c>
      <c r="M15" s="46">
        <f t="shared" ref="M15:M20" si="13">I15-(VLOOKUP($C15,$C$5:$AB$10,25,FALSE))</f>
        <v>0</v>
      </c>
      <c r="U15" s="3">
        <v>1</v>
      </c>
      <c r="V15" s="1">
        <v>100</v>
      </c>
      <c r="W15" s="1">
        <v>26</v>
      </c>
      <c r="X15" s="4">
        <v>25</v>
      </c>
    </row>
    <row r="16" spans="1:28" x14ac:dyDescent="0.3">
      <c r="A16" s="1">
        <v>2</v>
      </c>
      <c r="B16" s="56">
        <v>195</v>
      </c>
      <c r="C16" s="1" t="s">
        <v>159</v>
      </c>
      <c r="D16" s="57" t="s">
        <v>125</v>
      </c>
      <c r="E16" s="57"/>
      <c r="F16" s="1">
        <f t="shared" si="8"/>
        <v>75</v>
      </c>
      <c r="G16" s="1">
        <f t="shared" si="9"/>
        <v>100</v>
      </c>
      <c r="H16" s="1">
        <f t="shared" si="10"/>
        <v>65</v>
      </c>
      <c r="I16" s="30">
        <f t="shared" si="11"/>
        <v>240</v>
      </c>
      <c r="J16" s="1">
        <f t="shared" si="12"/>
        <v>2</v>
      </c>
      <c r="M16" s="46">
        <f t="shared" si="13"/>
        <v>0</v>
      </c>
      <c r="U16" s="3">
        <v>2</v>
      </c>
      <c r="V16" s="1">
        <v>75</v>
      </c>
      <c r="W16" s="1">
        <v>27</v>
      </c>
      <c r="X16" s="4">
        <v>24</v>
      </c>
    </row>
    <row r="17" spans="1:24" x14ac:dyDescent="0.3">
      <c r="A17" s="1">
        <v>3</v>
      </c>
      <c r="B17" s="56">
        <v>193</v>
      </c>
      <c r="C17" s="1" t="s">
        <v>109</v>
      </c>
      <c r="D17" s="57" t="s">
        <v>47</v>
      </c>
      <c r="E17" s="57"/>
      <c r="F17" s="1">
        <f t="shared" si="8"/>
        <v>65</v>
      </c>
      <c r="G17" s="1">
        <f t="shared" si="9"/>
        <v>65</v>
      </c>
      <c r="H17" s="1">
        <f t="shared" si="10"/>
        <v>75</v>
      </c>
      <c r="I17" s="30">
        <f t="shared" si="11"/>
        <v>205</v>
      </c>
      <c r="J17" s="1">
        <f t="shared" si="12"/>
        <v>3</v>
      </c>
      <c r="M17" s="46">
        <f t="shared" si="13"/>
        <v>0</v>
      </c>
      <c r="U17" s="3">
        <v>3</v>
      </c>
      <c r="V17" s="1">
        <v>65</v>
      </c>
      <c r="W17" s="1">
        <v>28</v>
      </c>
      <c r="X17" s="4">
        <v>23</v>
      </c>
    </row>
    <row r="18" spans="1:24" x14ac:dyDescent="0.3">
      <c r="A18" s="1">
        <v>4</v>
      </c>
      <c r="B18" s="56">
        <v>194</v>
      </c>
      <c r="C18" s="1" t="s">
        <v>110</v>
      </c>
      <c r="D18" s="57" t="s">
        <v>19</v>
      </c>
      <c r="E18" s="57"/>
      <c r="F18" s="1">
        <f t="shared" si="8"/>
        <v>60</v>
      </c>
      <c r="G18" s="1">
        <f t="shared" si="9"/>
        <v>60</v>
      </c>
      <c r="H18" s="1">
        <f t="shared" si="10"/>
        <v>56</v>
      </c>
      <c r="I18" s="30">
        <f t="shared" si="11"/>
        <v>176</v>
      </c>
      <c r="J18" s="1">
        <f t="shared" si="12"/>
        <v>4</v>
      </c>
      <c r="M18" s="46">
        <f t="shared" si="13"/>
        <v>0</v>
      </c>
      <c r="U18" s="3">
        <v>4</v>
      </c>
      <c r="V18" s="1">
        <v>60</v>
      </c>
      <c r="W18" s="1">
        <v>29</v>
      </c>
      <c r="X18" s="4">
        <v>22</v>
      </c>
    </row>
    <row r="19" spans="1:24" x14ac:dyDescent="0.3">
      <c r="A19" s="1">
        <v>5</v>
      </c>
      <c r="B19" s="56">
        <v>190</v>
      </c>
      <c r="C19" s="59" t="s">
        <v>111</v>
      </c>
      <c r="D19" s="57" t="s">
        <v>47</v>
      </c>
      <c r="E19" s="57"/>
      <c r="F19" s="1">
        <f t="shared" si="8"/>
        <v>56</v>
      </c>
      <c r="G19" s="1">
        <f t="shared" si="9"/>
        <v>56</v>
      </c>
      <c r="H19" s="1">
        <f t="shared" si="10"/>
        <v>60</v>
      </c>
      <c r="I19" s="30">
        <f t="shared" si="11"/>
        <v>172</v>
      </c>
      <c r="J19" s="1">
        <f t="shared" si="12"/>
        <v>5</v>
      </c>
      <c r="M19" s="46">
        <f t="shared" si="13"/>
        <v>0</v>
      </c>
      <c r="U19" s="3">
        <v>5</v>
      </c>
      <c r="V19" s="1">
        <v>56</v>
      </c>
      <c r="W19" s="1">
        <v>30</v>
      </c>
      <c r="X19" s="4">
        <v>21</v>
      </c>
    </row>
    <row r="20" spans="1:24" x14ac:dyDescent="0.3">
      <c r="A20" s="1">
        <v>6</v>
      </c>
      <c r="B20" s="56">
        <v>191</v>
      </c>
      <c r="C20" s="1" t="s">
        <v>112</v>
      </c>
      <c r="D20" s="57" t="s">
        <v>19</v>
      </c>
      <c r="E20" s="57"/>
      <c r="F20" s="1">
        <f t="shared" si="8"/>
        <v>53</v>
      </c>
      <c r="G20" s="1">
        <f t="shared" si="9"/>
        <v>53</v>
      </c>
      <c r="H20" s="1">
        <f t="shared" si="10"/>
        <v>53</v>
      </c>
      <c r="I20" s="30">
        <f t="shared" si="11"/>
        <v>159</v>
      </c>
      <c r="J20" s="1">
        <f t="shared" si="12"/>
        <v>6</v>
      </c>
      <c r="M20" s="46">
        <f t="shared" si="13"/>
        <v>0</v>
      </c>
      <c r="U20" s="3">
        <v>6</v>
      </c>
      <c r="V20" s="1">
        <v>53</v>
      </c>
      <c r="W20" s="1">
        <v>31</v>
      </c>
      <c r="X20" s="4">
        <v>20</v>
      </c>
    </row>
    <row r="21" spans="1:24" x14ac:dyDescent="0.3">
      <c r="U21" s="3">
        <v>7</v>
      </c>
      <c r="V21" s="1">
        <v>50</v>
      </c>
      <c r="W21" s="1">
        <v>32</v>
      </c>
      <c r="X21" s="4">
        <v>19</v>
      </c>
    </row>
    <row r="22" spans="1:24" x14ac:dyDescent="0.3">
      <c r="A22" s="12" t="s">
        <v>25</v>
      </c>
      <c r="B22" s="12"/>
      <c r="C22" s="13">
        <v>6</v>
      </c>
      <c r="D22" s="12"/>
      <c r="E22" s="12"/>
      <c r="F22" s="12"/>
      <c r="U22" s="3">
        <v>8</v>
      </c>
      <c r="V22" s="1">
        <v>47</v>
      </c>
      <c r="W22" s="1">
        <v>33</v>
      </c>
      <c r="X22" s="4">
        <v>18</v>
      </c>
    </row>
    <row r="23" spans="1:24" x14ac:dyDescent="0.3">
      <c r="G23" s="28"/>
      <c r="U23" s="3">
        <v>9</v>
      </c>
      <c r="V23" s="1">
        <v>45</v>
      </c>
      <c r="W23" s="1">
        <v>34</v>
      </c>
      <c r="X23" s="4">
        <v>17</v>
      </c>
    </row>
    <row r="24" spans="1:24" x14ac:dyDescent="0.3">
      <c r="A24" s="89" t="str">
        <f>$A$1</f>
        <v>Intermediate Girls 14 Years</v>
      </c>
      <c r="B24" s="89"/>
      <c r="C24" s="89"/>
      <c r="D24" s="89"/>
      <c r="E24" s="23"/>
      <c r="U24" s="3">
        <v>10</v>
      </c>
      <c r="V24" s="1">
        <v>43</v>
      </c>
      <c r="W24" s="1">
        <v>35</v>
      </c>
      <c r="X24" s="4">
        <v>16</v>
      </c>
    </row>
    <row r="25" spans="1:24" x14ac:dyDescent="0.3">
      <c r="A25" s="1" t="s">
        <v>26</v>
      </c>
      <c r="B25" s="56">
        <v>192</v>
      </c>
      <c r="C25" s="1" t="s">
        <v>108</v>
      </c>
      <c r="D25" s="57" t="s">
        <v>101</v>
      </c>
      <c r="E25" s="57"/>
      <c r="U25" s="3">
        <v>11</v>
      </c>
      <c r="V25" s="1">
        <v>41</v>
      </c>
      <c r="W25" s="1">
        <v>36</v>
      </c>
      <c r="X25" s="4">
        <v>15</v>
      </c>
    </row>
    <row r="26" spans="1:24" x14ac:dyDescent="0.3">
      <c r="A26" s="1" t="s">
        <v>27</v>
      </c>
      <c r="B26" s="56">
        <v>195</v>
      </c>
      <c r="C26" s="1" t="s">
        <v>159</v>
      </c>
      <c r="D26" s="57" t="s">
        <v>125</v>
      </c>
      <c r="E26" s="57"/>
      <c r="U26" s="3">
        <v>12</v>
      </c>
      <c r="V26" s="1">
        <v>39</v>
      </c>
      <c r="W26" s="1">
        <v>37</v>
      </c>
      <c r="X26" s="4">
        <v>14</v>
      </c>
    </row>
    <row r="27" spans="1:24" x14ac:dyDescent="0.3">
      <c r="A27" s="1" t="s">
        <v>28</v>
      </c>
      <c r="B27" s="56">
        <v>193</v>
      </c>
      <c r="C27" s="1" t="s">
        <v>109</v>
      </c>
      <c r="D27" s="57" t="s">
        <v>47</v>
      </c>
      <c r="E27" s="57"/>
      <c r="U27" s="3">
        <v>13</v>
      </c>
      <c r="V27" s="1">
        <v>38</v>
      </c>
      <c r="W27" s="1">
        <v>38</v>
      </c>
      <c r="X27" s="4">
        <v>13</v>
      </c>
    </row>
    <row r="28" spans="1:24" x14ac:dyDescent="0.3">
      <c r="A28" s="1" t="s">
        <v>29</v>
      </c>
      <c r="B28" s="56">
        <v>194</v>
      </c>
      <c r="C28" s="1" t="s">
        <v>110</v>
      </c>
      <c r="D28" s="57" t="s">
        <v>19</v>
      </c>
      <c r="E28" s="57"/>
      <c r="U28" s="3">
        <v>14</v>
      </c>
      <c r="V28" s="1">
        <v>37</v>
      </c>
      <c r="W28" s="1">
        <v>39</v>
      </c>
      <c r="X28" s="4">
        <v>12</v>
      </c>
    </row>
    <row r="29" spans="1:24" x14ac:dyDescent="0.3">
      <c r="A29" s="1" t="s">
        <v>34</v>
      </c>
      <c r="B29" s="56">
        <v>190</v>
      </c>
      <c r="C29" s="59" t="s">
        <v>111</v>
      </c>
      <c r="D29" s="57" t="s">
        <v>47</v>
      </c>
      <c r="E29" s="57"/>
      <c r="U29" s="3">
        <v>15</v>
      </c>
      <c r="V29" s="1">
        <v>36</v>
      </c>
      <c r="W29" s="1">
        <v>40</v>
      </c>
      <c r="X29" s="4">
        <v>11</v>
      </c>
    </row>
    <row r="30" spans="1:24" x14ac:dyDescent="0.3">
      <c r="A30" s="1" t="s">
        <v>35</v>
      </c>
      <c r="B30" s="56">
        <v>191</v>
      </c>
      <c r="C30" s="1" t="s">
        <v>112</v>
      </c>
      <c r="D30" s="57" t="s">
        <v>19</v>
      </c>
      <c r="E30" s="57"/>
      <c r="U30" s="3">
        <v>16</v>
      </c>
      <c r="V30" s="1">
        <v>35</v>
      </c>
      <c r="W30" s="1">
        <v>41</v>
      </c>
      <c r="X30" s="4">
        <v>10</v>
      </c>
    </row>
    <row r="31" spans="1:24" x14ac:dyDescent="0.3">
      <c r="B31" s="56"/>
      <c r="C31" s="58"/>
      <c r="D31" s="57"/>
      <c r="E31" s="57"/>
      <c r="U31" s="3">
        <v>17</v>
      </c>
      <c r="V31" s="1">
        <v>34</v>
      </c>
      <c r="W31" s="1">
        <v>42</v>
      </c>
      <c r="X31" s="4">
        <v>9</v>
      </c>
    </row>
    <row r="32" spans="1:24" x14ac:dyDescent="0.3">
      <c r="B32" s="56"/>
      <c r="C32" s="27"/>
      <c r="D32" s="57"/>
      <c r="E32" s="57"/>
      <c r="U32" s="3">
        <v>18</v>
      </c>
      <c r="V32" s="1">
        <v>33</v>
      </c>
      <c r="W32" s="1">
        <v>43</v>
      </c>
      <c r="X32" s="4">
        <v>8</v>
      </c>
    </row>
    <row r="33" spans="1:24" x14ac:dyDescent="0.3">
      <c r="B33" s="56"/>
      <c r="C33" s="55"/>
      <c r="D33" s="57"/>
      <c r="E33" s="57"/>
      <c r="U33" s="3">
        <v>19</v>
      </c>
      <c r="V33" s="1">
        <v>32</v>
      </c>
      <c r="W33" s="1">
        <v>44</v>
      </c>
      <c r="X33" s="4">
        <v>7</v>
      </c>
    </row>
    <row r="34" spans="1:24" x14ac:dyDescent="0.3">
      <c r="B34" s="56"/>
      <c r="C34" s="58"/>
      <c r="D34" s="57"/>
      <c r="E34" s="57"/>
      <c r="U34" s="3">
        <v>20</v>
      </c>
      <c r="V34" s="1">
        <v>31</v>
      </c>
      <c r="W34" s="1">
        <v>45</v>
      </c>
      <c r="X34" s="4">
        <v>6</v>
      </c>
    </row>
    <row r="35" spans="1:24" x14ac:dyDescent="0.3">
      <c r="B35"/>
      <c r="C35" s="54"/>
      <c r="D35"/>
      <c r="E35"/>
      <c r="U35" s="3">
        <v>21</v>
      </c>
      <c r="V35" s="1">
        <v>30</v>
      </c>
      <c r="W35" s="1">
        <v>46</v>
      </c>
      <c r="X35" s="4">
        <v>5</v>
      </c>
    </row>
    <row r="36" spans="1:24" x14ac:dyDescent="0.3">
      <c r="U36" s="3">
        <v>22</v>
      </c>
      <c r="V36" s="1">
        <v>29</v>
      </c>
      <c r="W36" s="1">
        <v>47</v>
      </c>
      <c r="X36" s="4">
        <v>4</v>
      </c>
    </row>
    <row r="37" spans="1:24" x14ac:dyDescent="0.3">
      <c r="A37" s="16" t="s">
        <v>30</v>
      </c>
      <c r="B37" s="14"/>
      <c r="C37" s="14"/>
      <c r="D37" s="14"/>
      <c r="E37" s="14"/>
      <c r="U37" s="3">
        <v>23</v>
      </c>
      <c r="V37" s="1">
        <v>28</v>
      </c>
      <c r="W37" s="1">
        <v>48</v>
      </c>
      <c r="X37" s="4">
        <v>3</v>
      </c>
    </row>
    <row r="38" spans="1:24" x14ac:dyDescent="0.3">
      <c r="A38" s="2" t="s">
        <v>31</v>
      </c>
      <c r="B38" s="14"/>
      <c r="C38" s="14"/>
      <c r="D38" s="14"/>
      <c r="E38" s="14"/>
      <c r="U38" s="3">
        <v>24</v>
      </c>
      <c r="V38" s="1">
        <v>27</v>
      </c>
      <c r="W38" s="1">
        <v>49</v>
      </c>
      <c r="X38" s="4">
        <v>2</v>
      </c>
    </row>
    <row r="39" spans="1:24" ht="18.600000000000001" thickBot="1" x14ac:dyDescent="0.4">
      <c r="A39" s="90" t="str">
        <f>$A$1</f>
        <v>Intermediate Girls 14 Years</v>
      </c>
      <c r="B39" s="90"/>
      <c r="C39" s="90"/>
      <c r="D39" s="90"/>
      <c r="E39" s="90"/>
      <c r="F39" s="90"/>
      <c r="U39" s="5">
        <v>25</v>
      </c>
      <c r="V39" s="6">
        <v>26</v>
      </c>
      <c r="W39" s="6">
        <v>50</v>
      </c>
      <c r="X39" s="7">
        <v>1</v>
      </c>
    </row>
    <row r="40" spans="1:24" ht="18" x14ac:dyDescent="0.35">
      <c r="A40" s="49" t="s">
        <v>35</v>
      </c>
      <c r="B40" s="60">
        <v>191</v>
      </c>
      <c r="C40" s="49" t="s">
        <v>112</v>
      </c>
      <c r="D40" s="62" t="s">
        <v>19</v>
      </c>
      <c r="E40" s="62"/>
      <c r="F40" s="49"/>
      <c r="I40" s="1">
        <v>2</v>
      </c>
    </row>
    <row r="41" spans="1:24" ht="18" x14ac:dyDescent="0.35">
      <c r="A41" s="49" t="s">
        <v>34</v>
      </c>
      <c r="B41" s="60">
        <v>190</v>
      </c>
      <c r="C41" s="64" t="s">
        <v>111</v>
      </c>
      <c r="D41" s="62" t="s">
        <v>47</v>
      </c>
      <c r="E41" s="62"/>
      <c r="F41" s="48" t="s">
        <v>32</v>
      </c>
      <c r="I41" s="1">
        <v>1</v>
      </c>
    </row>
    <row r="42" spans="1:24" ht="18" x14ac:dyDescent="0.35">
      <c r="A42" s="49" t="s">
        <v>29</v>
      </c>
      <c r="B42" s="60">
        <v>194</v>
      </c>
      <c r="C42" s="49" t="s">
        <v>110</v>
      </c>
      <c r="D42" s="62" t="s">
        <v>19</v>
      </c>
      <c r="E42" s="62"/>
      <c r="F42" s="48" t="s">
        <v>32</v>
      </c>
      <c r="H42" s="36"/>
      <c r="I42" s="35"/>
    </row>
    <row r="43" spans="1:24" ht="18" x14ac:dyDescent="0.35">
      <c r="A43" s="49" t="s">
        <v>28</v>
      </c>
      <c r="B43" s="60">
        <v>193</v>
      </c>
      <c r="C43" s="49" t="s">
        <v>109</v>
      </c>
      <c r="D43" s="62" t="s">
        <v>47</v>
      </c>
      <c r="E43" s="62"/>
      <c r="F43" s="48" t="s">
        <v>32</v>
      </c>
      <c r="H43" s="36"/>
      <c r="I43" s="35"/>
    </row>
    <row r="44" spans="1:24" ht="18" x14ac:dyDescent="0.35">
      <c r="A44" s="49" t="s">
        <v>27</v>
      </c>
      <c r="B44" s="60">
        <v>195</v>
      </c>
      <c r="C44" s="49" t="s">
        <v>159</v>
      </c>
      <c r="D44" s="62" t="s">
        <v>125</v>
      </c>
      <c r="E44" s="62"/>
      <c r="F44" s="48" t="s">
        <v>32</v>
      </c>
      <c r="H44" s="36"/>
      <c r="I44" s="35"/>
      <c r="K44" s="15"/>
      <c r="L44" s="15"/>
    </row>
    <row r="45" spans="1:24" ht="18" x14ac:dyDescent="0.35">
      <c r="A45" s="49"/>
      <c r="B45" s="52"/>
      <c r="C45" s="51"/>
      <c r="D45" s="51"/>
      <c r="E45" s="51"/>
      <c r="F45" s="49"/>
      <c r="H45" s="36"/>
      <c r="I45" s="35"/>
      <c r="J45" s="35"/>
    </row>
    <row r="46" spans="1:24" ht="18" x14ac:dyDescent="0.35">
      <c r="A46" s="48" t="s">
        <v>139</v>
      </c>
      <c r="B46" s="49"/>
      <c r="C46" s="49"/>
      <c r="D46" s="49"/>
      <c r="E46" s="49"/>
      <c r="F46" s="49"/>
      <c r="H46" s="36"/>
      <c r="I46" s="35"/>
      <c r="J46" s="35"/>
    </row>
    <row r="47" spans="1:24" ht="18" x14ac:dyDescent="0.35">
      <c r="A47" s="49"/>
      <c r="B47" s="60">
        <v>192</v>
      </c>
      <c r="C47" s="49" t="s">
        <v>108</v>
      </c>
      <c r="D47" s="62" t="s">
        <v>101</v>
      </c>
      <c r="F47" s="48" t="s">
        <v>32</v>
      </c>
      <c r="H47" s="36"/>
      <c r="I47" s="35"/>
      <c r="J47" s="35"/>
    </row>
    <row r="48" spans="1:24" ht="18" x14ac:dyDescent="0.35">
      <c r="A48" s="49"/>
      <c r="B48" s="49"/>
      <c r="C48" s="49"/>
      <c r="D48" s="49"/>
      <c r="E48" s="49"/>
      <c r="F48" s="49"/>
      <c r="H48" s="36"/>
      <c r="I48" s="35"/>
      <c r="J48" s="35"/>
    </row>
    <row r="49" spans="1:10" ht="18" x14ac:dyDescent="0.35">
      <c r="A49" s="48" t="s">
        <v>85</v>
      </c>
      <c r="B49" s="49"/>
      <c r="C49" s="49"/>
      <c r="D49" s="49"/>
      <c r="E49" s="49"/>
      <c r="F49" s="49"/>
      <c r="H49" s="36"/>
      <c r="I49" s="35"/>
      <c r="J49" s="35"/>
    </row>
    <row r="50" spans="1:10" ht="18" x14ac:dyDescent="0.35">
      <c r="A50" s="53"/>
      <c r="B50" s="50" t="s">
        <v>46</v>
      </c>
      <c r="C50" s="49"/>
      <c r="D50" s="49"/>
      <c r="E50" s="49"/>
      <c r="F50" s="49"/>
    </row>
    <row r="51" spans="1:10" ht="18" x14ac:dyDescent="0.35">
      <c r="A51" s="49"/>
      <c r="D51" s="49"/>
      <c r="E51" s="49"/>
      <c r="F51" s="49"/>
    </row>
    <row r="52" spans="1:10" ht="18" x14ac:dyDescent="0.35">
      <c r="B52" s="48" t="s">
        <v>32</v>
      </c>
      <c r="C52" s="48" t="s">
        <v>33</v>
      </c>
    </row>
  </sheetData>
  <autoFilter ref="B14:J20" xr:uid="{D004B05E-DEEB-4C36-BFF5-5D5E52537225}">
    <sortState xmlns:xlrd2="http://schemas.microsoft.com/office/spreadsheetml/2017/richdata2" ref="B15:J20">
      <sortCondition ref="J14:J20"/>
    </sortState>
  </autoFilter>
  <sortState xmlns:xlrd2="http://schemas.microsoft.com/office/spreadsheetml/2017/richdata2" ref="I40:L41">
    <sortCondition descending="1" ref="I40:I41"/>
  </sortState>
  <mergeCells count="11">
    <mergeCell ref="AA3:AB3"/>
    <mergeCell ref="A13:C13"/>
    <mergeCell ref="U13:X13"/>
    <mergeCell ref="A24:D24"/>
    <mergeCell ref="A39:F39"/>
    <mergeCell ref="F2:K2"/>
    <mergeCell ref="M2:R2"/>
    <mergeCell ref="T2:Y2"/>
    <mergeCell ref="F3:K3"/>
    <mergeCell ref="M3:R3"/>
    <mergeCell ref="T3:Y3"/>
  </mergeCells>
  <conditionalFormatting sqref="I5:J10">
    <cfRule type="duplicateValues" dxfId="36" priority="195"/>
  </conditionalFormatting>
  <conditionalFormatting sqref="I15:J20">
    <cfRule type="duplicateValues" dxfId="35" priority="200"/>
  </conditionalFormatting>
  <conditionalFormatting sqref="P5:Q10">
    <cfRule type="duplicateValues" dxfId="34" priority="197"/>
  </conditionalFormatting>
  <conditionalFormatting sqref="W5:X10">
    <cfRule type="duplicateValues" dxfId="33" priority="199"/>
  </conditionalFormatting>
  <printOptions gridLines="1"/>
  <pageMargins left="0.25" right="0.25" top="0.75" bottom="0.75" header="0.3" footer="0.3"/>
  <pageSetup paperSize="9" orientation="landscape" r:id="rId1"/>
  <headerFooter alignWithMargins="0">
    <oddHeader>&amp;C2022 WA STATE SOLO CHAMPIONSHIP</oddHeader>
  </headerFooter>
  <colBreaks count="2" manualBreakCount="2">
    <brk id="12" max="1048575" man="1"/>
    <brk id="19" max="1048575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C3847-B6AB-4176-AA54-6F1CE7A4C533}">
  <sheetPr>
    <tabColor theme="7" tint="0.79998168889431442"/>
    <pageSetUpPr fitToPage="1"/>
  </sheetPr>
  <dimension ref="A1:AB78"/>
  <sheetViews>
    <sheetView zoomScale="80" zoomScaleNormal="80" workbookViewId="0">
      <pane xSplit="4" ySplit="4" topLeftCell="E5" activePane="bottomRight" state="frozen"/>
      <selection sqref="A1:X12"/>
      <selection pane="topRight" sqref="A1:X12"/>
      <selection pane="bottomLeft" sqref="A1:X12"/>
      <selection pane="bottomRight" activeCell="AF25" sqref="AF25"/>
    </sheetView>
  </sheetViews>
  <sheetFormatPr defaultColWidth="9.109375" defaultRowHeight="14.4" outlineLevelCol="1" x14ac:dyDescent="0.3"/>
  <cols>
    <col min="1" max="1" width="4.88671875" style="1" customWidth="1"/>
    <col min="2" max="2" width="5.6640625" style="1" bestFit="1" customWidth="1"/>
    <col min="3" max="3" width="19.5546875" style="1" hidden="1" customWidth="1" outlineLevel="1"/>
    <col min="4" max="4" width="19.33203125" style="1" hidden="1" customWidth="1" outlineLevel="1"/>
    <col min="5" max="5" width="2.44140625" style="1" customWidth="1" collapsed="1"/>
    <col min="6" max="6" width="11.109375" style="1" customWidth="1" outlineLevel="1"/>
    <col min="7" max="7" width="10.44140625" style="1" customWidth="1" outlineLevel="1"/>
    <col min="8" max="8" width="12.109375" style="1" customWidth="1" outlineLevel="1"/>
    <col min="9" max="9" width="7.109375" style="1" customWidth="1" outlineLevel="1"/>
    <col min="10" max="10" width="8.33203125" style="1" customWidth="1" outlineLevel="1"/>
    <col min="11" max="11" width="9" style="1" customWidth="1" outlineLevel="1"/>
    <col min="12" max="12" width="2.6640625" style="1" customWidth="1"/>
    <col min="13" max="13" width="11.109375" style="1" customWidth="1" outlineLevel="1"/>
    <col min="14" max="14" width="10.44140625" style="1" customWidth="1" outlineLevel="1"/>
    <col min="15" max="15" width="10.5546875" style="1" customWidth="1" outlineLevel="1"/>
    <col min="16" max="16" width="6" style="1" customWidth="1" outlineLevel="1"/>
    <col min="17" max="17" width="8.33203125" style="1" customWidth="1" outlineLevel="1"/>
    <col min="18" max="18" width="9" style="1" customWidth="1" outlineLevel="1"/>
    <col min="19" max="19" width="2.6640625" style="1" customWidth="1"/>
    <col min="20" max="20" width="11.109375" style="1" customWidth="1" outlineLevel="1"/>
    <col min="21" max="21" width="10.44140625" style="1" customWidth="1" outlineLevel="1"/>
    <col min="22" max="22" width="10.5546875" style="1" customWidth="1" outlineLevel="1"/>
    <col min="23" max="23" width="6" style="1" customWidth="1" outlineLevel="1"/>
    <col min="24" max="24" width="8.33203125" style="1" customWidth="1" outlineLevel="1"/>
    <col min="25" max="25" width="9" style="1" customWidth="1" outlineLevel="1"/>
    <col min="26" max="26" width="2.6640625" style="1" customWidth="1"/>
    <col min="27" max="27" width="5.88671875" style="1" customWidth="1" collapsed="1"/>
    <col min="28" max="28" width="5.88671875" style="1" bestFit="1" customWidth="1"/>
    <col min="29" max="16384" width="9.109375" style="1"/>
  </cols>
  <sheetData>
    <row r="1" spans="1:28" ht="16.2" thickBot="1" x14ac:dyDescent="0.35">
      <c r="A1" s="67" t="s">
        <v>88</v>
      </c>
      <c r="B1" s="2"/>
      <c r="C1" s="2"/>
      <c r="E1" s="2"/>
      <c r="F1" s="2"/>
      <c r="H1" s="2"/>
      <c r="M1" s="2"/>
      <c r="O1" s="2"/>
      <c r="T1" s="2"/>
      <c r="V1" s="2"/>
    </row>
    <row r="2" spans="1:28" ht="15" thickBot="1" x14ac:dyDescent="0.35">
      <c r="A2" s="2"/>
      <c r="F2" s="79" t="str">
        <f>VLOOKUP(F3,Judges!$B$5:$C$7,2,FALSE)</f>
        <v>Clare McNeill-Arnall ADCRG</v>
      </c>
      <c r="G2" s="80"/>
      <c r="H2" s="80"/>
      <c r="I2" s="80"/>
      <c r="J2" s="80"/>
      <c r="K2" s="81"/>
      <c r="L2" s="65"/>
      <c r="M2" s="79" t="str">
        <f>VLOOKUP(M3,Judges!$B$5:$C$7,2,FALSE)</f>
        <v>Chris Carswell ADCRG</v>
      </c>
      <c r="N2" s="80"/>
      <c r="O2" s="80"/>
      <c r="P2" s="80"/>
      <c r="Q2" s="80"/>
      <c r="R2" s="81"/>
      <c r="S2" s="65"/>
      <c r="T2" s="79" t="str">
        <f>VLOOKUP(T3,Judges!$B$5:$C$7,2,FALSE)</f>
        <v>Helan Green ADCRG</v>
      </c>
      <c r="U2" s="80"/>
      <c r="V2" s="80"/>
      <c r="W2" s="80"/>
      <c r="X2" s="80"/>
      <c r="Y2" s="81"/>
    </row>
    <row r="3" spans="1:28" s="2" customFormat="1" x14ac:dyDescent="0.3">
      <c r="A3" s="24"/>
      <c r="B3" s="24" t="s">
        <v>1</v>
      </c>
      <c r="C3" s="24" t="s">
        <v>2</v>
      </c>
      <c r="D3" s="24" t="s">
        <v>3</v>
      </c>
      <c r="E3" s="24"/>
      <c r="F3" s="82" t="s">
        <v>4</v>
      </c>
      <c r="G3" s="83"/>
      <c r="H3" s="83"/>
      <c r="I3" s="83"/>
      <c r="J3" s="83"/>
      <c r="K3" s="84"/>
      <c r="L3" s="65"/>
      <c r="M3" s="82" t="s">
        <v>5</v>
      </c>
      <c r="N3" s="83"/>
      <c r="O3" s="83"/>
      <c r="P3" s="83"/>
      <c r="Q3" s="83"/>
      <c r="R3" s="84"/>
      <c r="S3" s="65"/>
      <c r="T3" s="82" t="s">
        <v>6</v>
      </c>
      <c r="U3" s="83"/>
      <c r="V3" s="83"/>
      <c r="W3" s="83"/>
      <c r="X3" s="83"/>
      <c r="Y3" s="83"/>
      <c r="Z3" s="65"/>
      <c r="AA3" s="82" t="s">
        <v>7</v>
      </c>
      <c r="AB3" s="84"/>
    </row>
    <row r="4" spans="1:28" s="2" customFormat="1" x14ac:dyDescent="0.3">
      <c r="A4" s="24"/>
      <c r="B4" s="24"/>
      <c r="C4" s="24"/>
      <c r="D4" s="24"/>
      <c r="E4" s="24"/>
      <c r="F4" s="25" t="s">
        <v>8</v>
      </c>
      <c r="G4" s="23" t="s">
        <v>9</v>
      </c>
      <c r="H4" s="23" t="s">
        <v>10</v>
      </c>
      <c r="I4" s="23" t="s">
        <v>7</v>
      </c>
      <c r="J4" s="23" t="s">
        <v>11</v>
      </c>
      <c r="K4" s="26" t="s">
        <v>12</v>
      </c>
      <c r="L4" s="65"/>
      <c r="M4" s="25" t="s">
        <v>8</v>
      </c>
      <c r="N4" s="23" t="s">
        <v>9</v>
      </c>
      <c r="O4" s="23" t="s">
        <v>10</v>
      </c>
      <c r="P4" s="23" t="s">
        <v>7</v>
      </c>
      <c r="Q4" s="23" t="s">
        <v>13</v>
      </c>
      <c r="R4" s="26" t="s">
        <v>14</v>
      </c>
      <c r="S4" s="65"/>
      <c r="T4" s="25" t="s">
        <v>8</v>
      </c>
      <c r="U4" s="23" t="s">
        <v>9</v>
      </c>
      <c r="V4" s="23" t="s">
        <v>10</v>
      </c>
      <c r="W4" s="23" t="s">
        <v>7</v>
      </c>
      <c r="X4" s="23" t="s">
        <v>15</v>
      </c>
      <c r="Y4" s="23" t="s">
        <v>16</v>
      </c>
      <c r="Z4" s="65"/>
      <c r="AA4" s="25" t="s">
        <v>17</v>
      </c>
      <c r="AB4" s="26" t="s">
        <v>18</v>
      </c>
    </row>
    <row r="5" spans="1:28" x14ac:dyDescent="0.3">
      <c r="B5" s="56">
        <v>275</v>
      </c>
      <c r="C5" s="59" t="s">
        <v>162</v>
      </c>
      <c r="D5" s="57" t="s">
        <v>51</v>
      </c>
      <c r="E5" s="57"/>
      <c r="F5" s="3">
        <v>78</v>
      </c>
      <c r="G5" s="1">
        <v>83</v>
      </c>
      <c r="H5" s="1">
        <v>74</v>
      </c>
      <c r="I5" s="30">
        <f t="shared" ref="I5:I16" si="0">SUM(F5:H5)</f>
        <v>235</v>
      </c>
      <c r="J5" s="1">
        <f t="shared" ref="J5:J16" si="1">RANK(I5,$I$5:$I$16)</f>
        <v>9</v>
      </c>
      <c r="K5" s="70">
        <v>44</v>
      </c>
      <c r="L5" s="66"/>
      <c r="M5" s="3">
        <v>83</v>
      </c>
      <c r="N5" s="1">
        <v>82</v>
      </c>
      <c r="O5" s="1">
        <v>78</v>
      </c>
      <c r="P5" s="30">
        <f t="shared" ref="P5:P16" si="2">SUM(M5:O5)</f>
        <v>243</v>
      </c>
      <c r="Q5" s="1">
        <f t="shared" ref="Q5:Q16" si="3">RANK(P5,$P$5:$P$16)</f>
        <v>7</v>
      </c>
      <c r="R5" s="4">
        <f>VLOOKUP(Q5,'Points System'!$A$3:$B$53,2,FALSE)</f>
        <v>50</v>
      </c>
      <c r="S5" s="66"/>
      <c r="T5" s="3">
        <v>87</v>
      </c>
      <c r="U5" s="1">
        <v>89</v>
      </c>
      <c r="V5" s="1">
        <v>80</v>
      </c>
      <c r="W5" s="30">
        <f t="shared" ref="W5:W16" si="4">SUM(T5:V5)</f>
        <v>256</v>
      </c>
      <c r="X5" s="1">
        <f t="shared" ref="X5:X16" si="5">RANK(W5,$W$5:$W$16)</f>
        <v>9</v>
      </c>
      <c r="Y5" s="4">
        <f>VLOOKUP(X5,'Points System'!$A$3:$B$53,2,FALSE)</f>
        <v>45</v>
      </c>
      <c r="Z5" s="65"/>
      <c r="AA5" s="3">
        <f t="shared" ref="AA5:AA16" si="6">K5+R5+Y5</f>
        <v>139</v>
      </c>
      <c r="AB5" s="4">
        <f t="shared" ref="AB5:AB16" si="7">RANK(AA5,$AA$5:$AA$16)</f>
        <v>9</v>
      </c>
    </row>
    <row r="6" spans="1:28" x14ac:dyDescent="0.3">
      <c r="B6" s="56">
        <v>276</v>
      </c>
      <c r="C6" s="1" t="s">
        <v>116</v>
      </c>
      <c r="D6" s="57" t="s">
        <v>47</v>
      </c>
      <c r="E6" s="57"/>
      <c r="F6" s="3">
        <v>73</v>
      </c>
      <c r="G6" s="1">
        <v>78</v>
      </c>
      <c r="H6" s="1">
        <v>76</v>
      </c>
      <c r="I6" s="30">
        <f t="shared" si="0"/>
        <v>227</v>
      </c>
      <c r="J6" s="1">
        <f t="shared" si="1"/>
        <v>12</v>
      </c>
      <c r="K6" s="4">
        <f>VLOOKUP(J6,'Points System'!$A$3:$B$53,2,FALSE)</f>
        <v>39</v>
      </c>
      <c r="L6" s="66"/>
      <c r="M6" s="3">
        <v>77</v>
      </c>
      <c r="N6" s="1">
        <v>78</v>
      </c>
      <c r="O6" s="1">
        <v>80</v>
      </c>
      <c r="P6" s="30">
        <f t="shared" si="2"/>
        <v>235</v>
      </c>
      <c r="Q6" s="1">
        <f t="shared" si="3"/>
        <v>12</v>
      </c>
      <c r="R6" s="4">
        <f>VLOOKUP(Q6,'Points System'!$A$3:$B$53,2,FALSE)</f>
        <v>39</v>
      </c>
      <c r="S6" s="66"/>
      <c r="T6" s="3">
        <v>86</v>
      </c>
      <c r="U6" s="1">
        <v>85</v>
      </c>
      <c r="V6" s="1">
        <v>86</v>
      </c>
      <c r="W6" s="30">
        <f t="shared" si="4"/>
        <v>257</v>
      </c>
      <c r="X6" s="1">
        <f t="shared" si="5"/>
        <v>8</v>
      </c>
      <c r="Y6" s="4">
        <f>VLOOKUP(X6,'Points System'!$A$3:$B$53,2,FALSE)</f>
        <v>47</v>
      </c>
      <c r="Z6" s="66"/>
      <c r="AA6" s="3">
        <f t="shared" si="6"/>
        <v>125</v>
      </c>
      <c r="AB6" s="4">
        <f t="shared" si="7"/>
        <v>11</v>
      </c>
    </row>
    <row r="7" spans="1:28" x14ac:dyDescent="0.3">
      <c r="B7" s="56">
        <v>277</v>
      </c>
      <c r="C7" s="1" t="s">
        <v>120</v>
      </c>
      <c r="D7" s="57" t="s">
        <v>19</v>
      </c>
      <c r="E7" s="57"/>
      <c r="F7" s="3">
        <v>78</v>
      </c>
      <c r="G7" s="1">
        <v>80</v>
      </c>
      <c r="H7" s="1">
        <v>77</v>
      </c>
      <c r="I7" s="30">
        <f t="shared" si="0"/>
        <v>235</v>
      </c>
      <c r="J7" s="1">
        <f t="shared" si="1"/>
        <v>9</v>
      </c>
      <c r="K7" s="70">
        <v>44</v>
      </c>
      <c r="L7" s="66"/>
      <c r="M7" s="3">
        <v>78</v>
      </c>
      <c r="N7" s="1">
        <v>79</v>
      </c>
      <c r="O7" s="1">
        <v>79.5</v>
      </c>
      <c r="P7" s="30">
        <f t="shared" si="2"/>
        <v>236.5</v>
      </c>
      <c r="Q7" s="1">
        <f t="shared" si="3"/>
        <v>10</v>
      </c>
      <c r="R7" s="4">
        <f>VLOOKUP(Q7,'Points System'!$A$3:$B$53,2,FALSE)</f>
        <v>43</v>
      </c>
      <c r="S7" s="66"/>
      <c r="T7" s="3">
        <v>83</v>
      </c>
      <c r="U7" s="1">
        <v>87</v>
      </c>
      <c r="V7" s="1">
        <v>82</v>
      </c>
      <c r="W7" s="30">
        <f t="shared" si="4"/>
        <v>252</v>
      </c>
      <c r="X7" s="1">
        <f t="shared" si="5"/>
        <v>10</v>
      </c>
      <c r="Y7" s="4">
        <f>VLOOKUP(X7,'Points System'!$A$3:$B$53,2,FALSE)</f>
        <v>43</v>
      </c>
      <c r="Z7" s="66"/>
      <c r="AA7" s="3">
        <f t="shared" si="6"/>
        <v>130</v>
      </c>
      <c r="AB7" s="4">
        <f t="shared" si="7"/>
        <v>10</v>
      </c>
    </row>
    <row r="8" spans="1:28" x14ac:dyDescent="0.3">
      <c r="B8" s="56">
        <v>278</v>
      </c>
      <c r="C8" s="1" t="s">
        <v>117</v>
      </c>
      <c r="D8" s="57" t="s">
        <v>101</v>
      </c>
      <c r="E8" s="57"/>
      <c r="F8" s="3">
        <v>82</v>
      </c>
      <c r="G8" s="1">
        <v>82</v>
      </c>
      <c r="H8" s="1">
        <v>83</v>
      </c>
      <c r="I8" s="30">
        <f t="shared" si="0"/>
        <v>247</v>
      </c>
      <c r="J8" s="1">
        <f t="shared" si="1"/>
        <v>7</v>
      </c>
      <c r="K8" s="4">
        <f>VLOOKUP(J8,'Points System'!$A$3:$B$53,2,FALSE)</f>
        <v>50</v>
      </c>
      <c r="L8" s="66"/>
      <c r="M8" s="3">
        <v>80.5</v>
      </c>
      <c r="N8" s="1">
        <v>82</v>
      </c>
      <c r="O8" s="1">
        <v>83.5</v>
      </c>
      <c r="P8" s="30">
        <f t="shared" si="2"/>
        <v>246</v>
      </c>
      <c r="Q8" s="1">
        <f t="shared" si="3"/>
        <v>6</v>
      </c>
      <c r="R8" s="4">
        <f>VLOOKUP(Q8,'Points System'!$A$3:$B$53,2,FALSE)</f>
        <v>53</v>
      </c>
      <c r="S8" s="66"/>
      <c r="T8" s="3">
        <v>87.5</v>
      </c>
      <c r="U8" s="1">
        <v>86.5</v>
      </c>
      <c r="V8" s="1">
        <v>90</v>
      </c>
      <c r="W8" s="30">
        <f t="shared" si="4"/>
        <v>264</v>
      </c>
      <c r="X8" s="1">
        <f t="shared" si="5"/>
        <v>4</v>
      </c>
      <c r="Y8" s="4">
        <f>VLOOKUP(X8,'Points System'!$A$3:$B$53,2,FALSE)</f>
        <v>60</v>
      </c>
      <c r="Z8" s="66"/>
      <c r="AA8" s="3">
        <f t="shared" si="6"/>
        <v>163</v>
      </c>
      <c r="AB8" s="4">
        <f t="shared" si="7"/>
        <v>5</v>
      </c>
    </row>
    <row r="9" spans="1:28" x14ac:dyDescent="0.3">
      <c r="B9" s="56">
        <v>279</v>
      </c>
      <c r="C9" s="55" t="s">
        <v>122</v>
      </c>
      <c r="D9" s="57" t="s">
        <v>47</v>
      </c>
      <c r="E9" s="57"/>
      <c r="F9" s="3">
        <v>82.5</v>
      </c>
      <c r="G9" s="1">
        <v>82.5</v>
      </c>
      <c r="H9" s="1">
        <v>79</v>
      </c>
      <c r="I9" s="30">
        <f t="shared" si="0"/>
        <v>244</v>
      </c>
      <c r="J9" s="1">
        <f t="shared" si="1"/>
        <v>8</v>
      </c>
      <c r="K9" s="4">
        <f>VLOOKUP(J9,'Points System'!$A$3:$B$53,2,FALSE)</f>
        <v>47</v>
      </c>
      <c r="L9" s="66"/>
      <c r="M9" s="3">
        <v>81</v>
      </c>
      <c r="N9" s="1">
        <v>80</v>
      </c>
      <c r="O9" s="1">
        <v>79</v>
      </c>
      <c r="P9" s="30">
        <f t="shared" si="2"/>
        <v>240</v>
      </c>
      <c r="Q9" s="1">
        <f t="shared" si="3"/>
        <v>9</v>
      </c>
      <c r="R9" s="4">
        <f>VLOOKUP(Q9,'Points System'!$A$3:$B$53,2,FALSE)</f>
        <v>45</v>
      </c>
      <c r="S9" s="66"/>
      <c r="T9" s="3">
        <v>86.25</v>
      </c>
      <c r="U9" s="1">
        <v>86.75</v>
      </c>
      <c r="V9" s="1">
        <v>85</v>
      </c>
      <c r="W9" s="30">
        <f t="shared" si="4"/>
        <v>258</v>
      </c>
      <c r="X9" s="1">
        <f t="shared" si="5"/>
        <v>7</v>
      </c>
      <c r="Y9" s="4">
        <f>VLOOKUP(X9,'Points System'!$A$3:$B$53,2,FALSE)</f>
        <v>50</v>
      </c>
      <c r="Z9" s="66"/>
      <c r="AA9" s="3">
        <f t="shared" si="6"/>
        <v>142</v>
      </c>
      <c r="AB9" s="4">
        <f t="shared" si="7"/>
        <v>8</v>
      </c>
    </row>
    <row r="10" spans="1:28" x14ac:dyDescent="0.3">
      <c r="B10" s="56">
        <v>280</v>
      </c>
      <c r="C10" s="55" t="s">
        <v>119</v>
      </c>
      <c r="D10" s="57" t="s">
        <v>19</v>
      </c>
      <c r="E10" s="57"/>
      <c r="F10" s="3">
        <v>81.5</v>
      </c>
      <c r="G10" s="1">
        <v>85</v>
      </c>
      <c r="H10" s="1">
        <v>81</v>
      </c>
      <c r="I10" s="30">
        <f t="shared" si="0"/>
        <v>247.5</v>
      </c>
      <c r="J10" s="1">
        <f t="shared" si="1"/>
        <v>6</v>
      </c>
      <c r="K10" s="4">
        <f>VLOOKUP(J10,'Points System'!$A$3:$B$53,2,FALSE)</f>
        <v>53</v>
      </c>
      <c r="L10" s="66"/>
      <c r="M10" s="3">
        <v>82</v>
      </c>
      <c r="N10" s="1">
        <v>82.5</v>
      </c>
      <c r="O10" s="1">
        <v>82.5</v>
      </c>
      <c r="P10" s="30">
        <f t="shared" si="2"/>
        <v>247</v>
      </c>
      <c r="Q10" s="1">
        <f t="shared" si="3"/>
        <v>5</v>
      </c>
      <c r="R10" s="4">
        <f>VLOOKUP(Q10,'Points System'!$A$3:$B$53,2,FALSE)</f>
        <v>56</v>
      </c>
      <c r="S10" s="66"/>
      <c r="T10" s="3">
        <v>85</v>
      </c>
      <c r="U10" s="1">
        <v>88</v>
      </c>
      <c r="V10" s="1">
        <v>86</v>
      </c>
      <c r="W10" s="30">
        <f t="shared" si="4"/>
        <v>259</v>
      </c>
      <c r="X10" s="1">
        <f t="shared" si="5"/>
        <v>6</v>
      </c>
      <c r="Y10" s="4">
        <f>VLOOKUP(X10,'Points System'!$A$3:$B$53,2,FALSE)</f>
        <v>53</v>
      </c>
      <c r="Z10" s="66"/>
      <c r="AA10" s="3">
        <f t="shared" si="6"/>
        <v>162</v>
      </c>
      <c r="AB10" s="4">
        <f t="shared" si="7"/>
        <v>6</v>
      </c>
    </row>
    <row r="11" spans="1:28" x14ac:dyDescent="0.3">
      <c r="B11" s="56">
        <v>281</v>
      </c>
      <c r="C11" s="58" t="s">
        <v>121</v>
      </c>
      <c r="D11" s="57" t="s">
        <v>47</v>
      </c>
      <c r="E11" s="57"/>
      <c r="F11" s="3">
        <v>83</v>
      </c>
      <c r="G11" s="1">
        <v>85.5</v>
      </c>
      <c r="H11" s="1">
        <v>82.5</v>
      </c>
      <c r="I11" s="30">
        <f t="shared" si="0"/>
        <v>251</v>
      </c>
      <c r="J11" s="1">
        <f t="shared" si="1"/>
        <v>4</v>
      </c>
      <c r="K11" s="4">
        <f>VLOOKUP(J11,'Points System'!$A$3:$B$53,2,FALSE)</f>
        <v>60</v>
      </c>
      <c r="L11" s="66"/>
      <c r="M11" s="3">
        <v>85</v>
      </c>
      <c r="N11" s="1">
        <v>84.5</v>
      </c>
      <c r="O11" s="1">
        <v>85</v>
      </c>
      <c r="P11" s="30">
        <f t="shared" si="2"/>
        <v>254.5</v>
      </c>
      <c r="Q11" s="1">
        <f t="shared" si="3"/>
        <v>2</v>
      </c>
      <c r="R11" s="4">
        <f>VLOOKUP(Q11,'Points System'!$A$3:$B$53,2,FALSE)</f>
        <v>75</v>
      </c>
      <c r="S11" s="66"/>
      <c r="T11" s="3">
        <v>85.75</v>
      </c>
      <c r="U11" s="1">
        <v>87</v>
      </c>
      <c r="V11" s="1">
        <v>86.5</v>
      </c>
      <c r="W11" s="30">
        <f t="shared" si="4"/>
        <v>259.25</v>
      </c>
      <c r="X11" s="1">
        <f t="shared" si="5"/>
        <v>5</v>
      </c>
      <c r="Y11" s="4">
        <f>VLOOKUP(X11,'Points System'!$A$3:$B$53,2,FALSE)</f>
        <v>56</v>
      </c>
      <c r="Z11" s="66"/>
      <c r="AA11" s="3">
        <f t="shared" si="6"/>
        <v>191</v>
      </c>
      <c r="AB11" s="4">
        <f t="shared" si="7"/>
        <v>4</v>
      </c>
    </row>
    <row r="12" spans="1:28" x14ac:dyDescent="0.3">
      <c r="B12" s="56">
        <v>282</v>
      </c>
      <c r="C12" s="27" t="s">
        <v>163</v>
      </c>
      <c r="D12" s="57" t="s">
        <v>125</v>
      </c>
      <c r="E12" s="57"/>
      <c r="F12" s="3">
        <v>82.5</v>
      </c>
      <c r="G12" s="1">
        <v>84</v>
      </c>
      <c r="H12" s="1">
        <v>81.5</v>
      </c>
      <c r="I12" s="30">
        <f t="shared" si="0"/>
        <v>248</v>
      </c>
      <c r="J12" s="1">
        <f t="shared" si="1"/>
        <v>5</v>
      </c>
      <c r="K12" s="4">
        <f>VLOOKUP(J12,'Points System'!$A$3:$B$53,2,FALSE)</f>
        <v>56</v>
      </c>
      <c r="L12" s="66"/>
      <c r="M12" s="3">
        <v>80</v>
      </c>
      <c r="N12" s="1">
        <v>81</v>
      </c>
      <c r="O12" s="1">
        <v>81</v>
      </c>
      <c r="P12" s="30">
        <f t="shared" si="2"/>
        <v>242</v>
      </c>
      <c r="Q12" s="1">
        <f t="shared" si="3"/>
        <v>8</v>
      </c>
      <c r="R12" s="4">
        <f>VLOOKUP(Q12,'Points System'!$A$3:$B$53,2,FALSE)</f>
        <v>47</v>
      </c>
      <c r="S12" s="66"/>
      <c r="T12" s="3">
        <v>85.5</v>
      </c>
      <c r="U12" s="1">
        <v>80</v>
      </c>
      <c r="V12" s="1">
        <v>84</v>
      </c>
      <c r="W12" s="30">
        <f t="shared" si="4"/>
        <v>249.5</v>
      </c>
      <c r="X12" s="1">
        <f t="shared" si="5"/>
        <v>11</v>
      </c>
      <c r="Y12" s="4">
        <f>VLOOKUP(X12,'Points System'!$A$3:$B$53,2,FALSE)</f>
        <v>41</v>
      </c>
      <c r="Z12" s="66"/>
      <c r="AA12" s="3">
        <f t="shared" si="6"/>
        <v>144</v>
      </c>
      <c r="AB12" s="4">
        <f t="shared" si="7"/>
        <v>7</v>
      </c>
    </row>
    <row r="13" spans="1:28" x14ac:dyDescent="0.3">
      <c r="B13" s="56">
        <v>283</v>
      </c>
      <c r="C13" s="1" t="s">
        <v>129</v>
      </c>
      <c r="D13" s="57" t="s">
        <v>164</v>
      </c>
      <c r="E13" s="57"/>
      <c r="F13" s="3">
        <v>75</v>
      </c>
      <c r="G13" s="1">
        <v>78</v>
      </c>
      <c r="H13" s="1">
        <v>75</v>
      </c>
      <c r="I13" s="30">
        <f t="shared" si="0"/>
        <v>228</v>
      </c>
      <c r="J13" s="1">
        <f t="shared" si="1"/>
        <v>11</v>
      </c>
      <c r="K13" s="4">
        <f>VLOOKUP(J13,'Points System'!$A$3:$B$53,2,FALSE)</f>
        <v>41</v>
      </c>
      <c r="L13" s="66"/>
      <c r="M13" s="3">
        <v>79</v>
      </c>
      <c r="N13" s="1">
        <v>79</v>
      </c>
      <c r="O13" s="1">
        <v>78</v>
      </c>
      <c r="P13" s="30">
        <f t="shared" si="2"/>
        <v>236</v>
      </c>
      <c r="Q13" s="1">
        <f t="shared" si="3"/>
        <v>11</v>
      </c>
      <c r="R13" s="4">
        <f>VLOOKUP(Q13,'Points System'!$A$3:$B$53,2,FALSE)</f>
        <v>41</v>
      </c>
      <c r="S13" s="66"/>
      <c r="T13" s="3">
        <v>82</v>
      </c>
      <c r="U13" s="1">
        <v>83</v>
      </c>
      <c r="V13" s="1">
        <v>70</v>
      </c>
      <c r="W13" s="30">
        <f t="shared" si="4"/>
        <v>235</v>
      </c>
      <c r="X13" s="1">
        <f t="shared" si="5"/>
        <v>12</v>
      </c>
      <c r="Y13" s="4">
        <f>VLOOKUP(X13,'Points System'!$A$3:$B$53,2,FALSE)</f>
        <v>39</v>
      </c>
      <c r="Z13" s="66"/>
      <c r="AA13" s="3">
        <f t="shared" si="6"/>
        <v>121</v>
      </c>
      <c r="AB13" s="4">
        <f t="shared" si="7"/>
        <v>12</v>
      </c>
    </row>
    <row r="14" spans="1:28" x14ac:dyDescent="0.3">
      <c r="B14" s="56">
        <v>284</v>
      </c>
      <c r="C14" s="57" t="s">
        <v>114</v>
      </c>
      <c r="D14" s="57" t="s">
        <v>47</v>
      </c>
      <c r="E14" s="57"/>
      <c r="F14" s="3">
        <v>87</v>
      </c>
      <c r="G14" s="1">
        <v>86.5</v>
      </c>
      <c r="H14" s="1">
        <v>90</v>
      </c>
      <c r="I14" s="30">
        <f t="shared" si="0"/>
        <v>263.5</v>
      </c>
      <c r="J14" s="1">
        <f t="shared" si="1"/>
        <v>1</v>
      </c>
      <c r="K14" s="4">
        <f>VLOOKUP(J14,'Points System'!$A$3:$B$53,2,FALSE)</f>
        <v>100</v>
      </c>
      <c r="L14" s="66"/>
      <c r="M14" s="3">
        <v>84</v>
      </c>
      <c r="N14" s="1">
        <v>83</v>
      </c>
      <c r="O14" s="1">
        <v>84</v>
      </c>
      <c r="P14" s="30">
        <f t="shared" si="2"/>
        <v>251</v>
      </c>
      <c r="Q14" s="1">
        <f t="shared" si="3"/>
        <v>3</v>
      </c>
      <c r="R14" s="4">
        <f>VLOOKUP(Q14,'Points System'!$A$3:$B$53,2,FALSE)</f>
        <v>65</v>
      </c>
      <c r="S14" s="66"/>
      <c r="T14" s="3">
        <v>90</v>
      </c>
      <c r="U14" s="1">
        <v>91</v>
      </c>
      <c r="V14" s="1">
        <v>92</v>
      </c>
      <c r="W14" s="30">
        <f t="shared" si="4"/>
        <v>273</v>
      </c>
      <c r="X14" s="1">
        <f t="shared" si="5"/>
        <v>1</v>
      </c>
      <c r="Y14" s="4">
        <f>VLOOKUP(X14,'Points System'!$A$3:$B$53,2,FALSE)</f>
        <v>100</v>
      </c>
      <c r="Z14" s="66"/>
      <c r="AA14" s="3">
        <f t="shared" si="6"/>
        <v>265</v>
      </c>
      <c r="AB14" s="4">
        <f t="shared" si="7"/>
        <v>1</v>
      </c>
    </row>
    <row r="15" spans="1:28" x14ac:dyDescent="0.3">
      <c r="B15" s="56">
        <v>285</v>
      </c>
      <c r="C15" s="27" t="s">
        <v>118</v>
      </c>
      <c r="D15" s="57" t="s">
        <v>51</v>
      </c>
      <c r="E15" s="57"/>
      <c r="F15" s="3">
        <v>86.5</v>
      </c>
      <c r="G15" s="1">
        <v>87.5</v>
      </c>
      <c r="H15" s="1">
        <v>85</v>
      </c>
      <c r="I15" s="30">
        <f t="shared" si="0"/>
        <v>259</v>
      </c>
      <c r="J15" s="1">
        <f t="shared" si="1"/>
        <v>3</v>
      </c>
      <c r="K15" s="4">
        <f>VLOOKUP(J15,'Points System'!$A$3:$B$53,2,FALSE)</f>
        <v>65</v>
      </c>
      <c r="L15" s="66"/>
      <c r="M15" s="3">
        <v>86</v>
      </c>
      <c r="N15" s="1">
        <v>85</v>
      </c>
      <c r="O15" s="1">
        <v>84.5</v>
      </c>
      <c r="P15" s="30">
        <f t="shared" si="2"/>
        <v>255.5</v>
      </c>
      <c r="Q15" s="1">
        <f t="shared" si="3"/>
        <v>1</v>
      </c>
      <c r="R15" s="4">
        <f>VLOOKUP(Q15,'Points System'!$A$3:$B$53,2,FALSE)</f>
        <v>100</v>
      </c>
      <c r="S15" s="66"/>
      <c r="T15" s="3">
        <v>89.5</v>
      </c>
      <c r="U15" s="1">
        <v>90</v>
      </c>
      <c r="V15" s="1">
        <v>88</v>
      </c>
      <c r="W15" s="30">
        <f t="shared" si="4"/>
        <v>267.5</v>
      </c>
      <c r="X15" s="1">
        <f t="shared" si="5"/>
        <v>3</v>
      </c>
      <c r="Y15" s="4">
        <f>VLOOKUP(X15,'Points System'!$A$3:$B$53,2,FALSE)</f>
        <v>65</v>
      </c>
      <c r="Z15" s="66"/>
      <c r="AA15" s="3">
        <f t="shared" si="6"/>
        <v>230</v>
      </c>
      <c r="AB15" s="4">
        <f t="shared" si="7"/>
        <v>2</v>
      </c>
    </row>
    <row r="16" spans="1:28" ht="15" thickBot="1" x14ac:dyDescent="0.35">
      <c r="B16" s="56">
        <v>286</v>
      </c>
      <c r="C16" s="58" t="s">
        <v>115</v>
      </c>
      <c r="D16" s="57" t="s">
        <v>47</v>
      </c>
      <c r="E16" s="57"/>
      <c r="F16" s="5">
        <v>86</v>
      </c>
      <c r="G16" s="6">
        <v>88</v>
      </c>
      <c r="H16" s="6">
        <v>88</v>
      </c>
      <c r="I16" s="42">
        <f t="shared" si="0"/>
        <v>262</v>
      </c>
      <c r="J16" s="6">
        <f t="shared" si="1"/>
        <v>2</v>
      </c>
      <c r="K16" s="7">
        <f>VLOOKUP(J16,'Points System'!$A$3:$B$53,2,FALSE)</f>
        <v>75</v>
      </c>
      <c r="L16" s="66"/>
      <c r="M16" s="5">
        <v>82.5</v>
      </c>
      <c r="N16" s="6">
        <v>83.5</v>
      </c>
      <c r="O16" s="6">
        <v>83</v>
      </c>
      <c r="P16" s="42">
        <f t="shared" si="2"/>
        <v>249</v>
      </c>
      <c r="Q16" s="6">
        <f t="shared" si="3"/>
        <v>4</v>
      </c>
      <c r="R16" s="7">
        <f>VLOOKUP(Q16,'Points System'!$A$3:$B$53,2,FALSE)</f>
        <v>60</v>
      </c>
      <c r="S16" s="66"/>
      <c r="T16" s="5">
        <v>89</v>
      </c>
      <c r="U16" s="6">
        <v>90</v>
      </c>
      <c r="V16" s="6">
        <v>89</v>
      </c>
      <c r="W16" s="42">
        <f t="shared" si="4"/>
        <v>268</v>
      </c>
      <c r="X16" s="6">
        <f t="shared" si="5"/>
        <v>2</v>
      </c>
      <c r="Y16" s="7">
        <f>VLOOKUP(X16,'Points System'!$A$3:$B$53,2,FALSE)</f>
        <v>75</v>
      </c>
      <c r="Z16" s="66"/>
      <c r="AA16" s="5">
        <f t="shared" si="6"/>
        <v>210</v>
      </c>
      <c r="AB16" s="7">
        <f t="shared" si="7"/>
        <v>3</v>
      </c>
    </row>
    <row r="18" spans="1:26" ht="15" thickBot="1" x14ac:dyDescent="0.35"/>
    <row r="19" spans="1:26" x14ac:dyDescent="0.3">
      <c r="A19" s="85" t="s">
        <v>20</v>
      </c>
      <c r="B19" s="85"/>
      <c r="C19" s="85"/>
      <c r="D19" s="22"/>
      <c r="E19" s="22"/>
      <c r="F19" s="22"/>
      <c r="G19" s="22"/>
      <c r="H19" s="22"/>
      <c r="I19" s="22"/>
      <c r="J19" s="22"/>
      <c r="M19" s="8"/>
      <c r="U19" s="86" t="s">
        <v>21</v>
      </c>
      <c r="V19" s="87"/>
      <c r="W19" s="87"/>
      <c r="X19" s="88"/>
    </row>
    <row r="20" spans="1:26" x14ac:dyDescent="0.3">
      <c r="A20" s="22"/>
      <c r="B20" s="22" t="s">
        <v>1</v>
      </c>
      <c r="C20" s="22" t="s">
        <v>22</v>
      </c>
      <c r="D20" s="22" t="s">
        <v>3</v>
      </c>
      <c r="E20" s="22"/>
      <c r="F20" s="22" t="s">
        <v>4</v>
      </c>
      <c r="G20" s="22" t="s">
        <v>5</v>
      </c>
      <c r="H20" s="22" t="s">
        <v>6</v>
      </c>
      <c r="I20" s="22" t="s">
        <v>7</v>
      </c>
      <c r="J20" s="22" t="s">
        <v>18</v>
      </c>
      <c r="M20" s="8" t="s">
        <v>23</v>
      </c>
      <c r="U20" s="9" t="s">
        <v>18</v>
      </c>
      <c r="V20" s="29" t="s">
        <v>24</v>
      </c>
      <c r="W20" s="29" t="s">
        <v>18</v>
      </c>
      <c r="X20" s="10" t="s">
        <v>24</v>
      </c>
      <c r="Y20" s="11"/>
      <c r="Z20" s="11"/>
    </row>
    <row r="21" spans="1:26" x14ac:dyDescent="0.3">
      <c r="A21" s="1">
        <v>1</v>
      </c>
      <c r="B21" s="56">
        <v>284</v>
      </c>
      <c r="C21" s="27" t="s">
        <v>114</v>
      </c>
      <c r="D21" s="57" t="s">
        <v>47</v>
      </c>
      <c r="E21" s="57"/>
      <c r="F21" s="1">
        <f t="shared" ref="F21:F32" si="8">VLOOKUP($C21,$C$5:$AB$16,9,FALSE)</f>
        <v>100</v>
      </c>
      <c r="G21" s="1">
        <f t="shared" ref="G21:G32" si="9">VLOOKUP($C21,$C$5:$AB$16,16,FALSE)</f>
        <v>65</v>
      </c>
      <c r="H21" s="1">
        <f t="shared" ref="H21:H32" si="10">VLOOKUP($C21,$C$5:$AB$16,23,FALSE)</f>
        <v>100</v>
      </c>
      <c r="I21" s="30">
        <f t="shared" ref="I21:I32" si="11">SUM(F21:H21)</f>
        <v>265</v>
      </c>
      <c r="J21" s="1">
        <f t="shared" ref="J21:J32" si="12">RANK(I21,$I$21:$I$32)</f>
        <v>1</v>
      </c>
      <c r="M21" s="46">
        <f t="shared" ref="M21:M32" si="13">I21-(VLOOKUP($C21,$C$5:$AB$16,25,FALSE))</f>
        <v>0</v>
      </c>
      <c r="U21" s="3">
        <v>1</v>
      </c>
      <c r="V21" s="1">
        <v>100</v>
      </c>
      <c r="W21" s="1">
        <v>26</v>
      </c>
      <c r="X21" s="4">
        <v>25</v>
      </c>
    </row>
    <row r="22" spans="1:26" x14ac:dyDescent="0.3">
      <c r="A22" s="1">
        <v>2</v>
      </c>
      <c r="B22" s="56">
        <v>285</v>
      </c>
      <c r="C22" s="1" t="s">
        <v>118</v>
      </c>
      <c r="D22" s="57" t="s">
        <v>51</v>
      </c>
      <c r="E22" s="57"/>
      <c r="F22" s="1">
        <f t="shared" si="8"/>
        <v>65</v>
      </c>
      <c r="G22" s="1">
        <f t="shared" si="9"/>
        <v>100</v>
      </c>
      <c r="H22" s="1">
        <f t="shared" si="10"/>
        <v>65</v>
      </c>
      <c r="I22" s="30">
        <f t="shared" si="11"/>
        <v>230</v>
      </c>
      <c r="J22" s="1">
        <f t="shared" si="12"/>
        <v>2</v>
      </c>
      <c r="M22" s="46">
        <f t="shared" si="13"/>
        <v>0</v>
      </c>
      <c r="U22" s="3">
        <v>2</v>
      </c>
      <c r="V22" s="1">
        <v>75</v>
      </c>
      <c r="W22" s="1">
        <v>27</v>
      </c>
      <c r="X22" s="4">
        <v>24</v>
      </c>
    </row>
    <row r="23" spans="1:26" x14ac:dyDescent="0.3">
      <c r="A23" s="1">
        <v>3</v>
      </c>
      <c r="B23" s="56">
        <v>286</v>
      </c>
      <c r="C23" s="57" t="s">
        <v>115</v>
      </c>
      <c r="D23" s="57" t="s">
        <v>47</v>
      </c>
      <c r="E23" s="57"/>
      <c r="F23" s="1">
        <f t="shared" si="8"/>
        <v>75</v>
      </c>
      <c r="G23" s="1">
        <f t="shared" si="9"/>
        <v>60</v>
      </c>
      <c r="H23" s="1">
        <f t="shared" si="10"/>
        <v>75</v>
      </c>
      <c r="I23" s="30">
        <f t="shared" si="11"/>
        <v>210</v>
      </c>
      <c r="J23" s="1">
        <f t="shared" si="12"/>
        <v>3</v>
      </c>
      <c r="M23" s="46">
        <f t="shared" si="13"/>
        <v>0</v>
      </c>
      <c r="U23" s="3">
        <v>3</v>
      </c>
      <c r="V23" s="1">
        <v>65</v>
      </c>
      <c r="W23" s="1">
        <v>28</v>
      </c>
      <c r="X23" s="4">
        <v>23</v>
      </c>
    </row>
    <row r="24" spans="1:26" x14ac:dyDescent="0.3">
      <c r="A24" s="1">
        <v>4</v>
      </c>
      <c r="B24" s="56">
        <v>281</v>
      </c>
      <c r="C24" s="55" t="s">
        <v>121</v>
      </c>
      <c r="D24" s="57" t="s">
        <v>47</v>
      </c>
      <c r="E24" s="57"/>
      <c r="F24" s="1">
        <f t="shared" si="8"/>
        <v>60</v>
      </c>
      <c r="G24" s="1">
        <f t="shared" si="9"/>
        <v>75</v>
      </c>
      <c r="H24" s="1">
        <f t="shared" si="10"/>
        <v>56</v>
      </c>
      <c r="I24" s="30">
        <f t="shared" si="11"/>
        <v>191</v>
      </c>
      <c r="J24" s="1">
        <f t="shared" si="12"/>
        <v>4</v>
      </c>
      <c r="M24" s="46">
        <f t="shared" si="13"/>
        <v>0</v>
      </c>
      <c r="U24" s="3">
        <v>4</v>
      </c>
      <c r="V24" s="1">
        <v>60</v>
      </c>
      <c r="W24" s="1">
        <v>29</v>
      </c>
      <c r="X24" s="4">
        <v>22</v>
      </c>
    </row>
    <row r="25" spans="1:26" x14ac:dyDescent="0.3">
      <c r="A25" s="1">
        <v>5</v>
      </c>
      <c r="B25" s="56">
        <v>278</v>
      </c>
      <c r="C25" s="1" t="s">
        <v>117</v>
      </c>
      <c r="D25" s="57" t="s">
        <v>101</v>
      </c>
      <c r="E25" s="57"/>
      <c r="F25" s="1">
        <f t="shared" si="8"/>
        <v>50</v>
      </c>
      <c r="G25" s="1">
        <f t="shared" si="9"/>
        <v>53</v>
      </c>
      <c r="H25" s="1">
        <f t="shared" si="10"/>
        <v>60</v>
      </c>
      <c r="I25" s="30">
        <f t="shared" si="11"/>
        <v>163</v>
      </c>
      <c r="J25" s="1">
        <f t="shared" si="12"/>
        <v>5</v>
      </c>
      <c r="M25" s="46">
        <f t="shared" si="13"/>
        <v>0</v>
      </c>
      <c r="U25" s="3">
        <v>5</v>
      </c>
      <c r="V25" s="1">
        <v>56</v>
      </c>
      <c r="W25" s="1">
        <v>30</v>
      </c>
      <c r="X25" s="4">
        <v>21</v>
      </c>
    </row>
    <row r="26" spans="1:26" x14ac:dyDescent="0.3">
      <c r="A26" s="1">
        <v>6</v>
      </c>
      <c r="B26" s="56">
        <v>280</v>
      </c>
      <c r="C26" s="1" t="s">
        <v>119</v>
      </c>
      <c r="D26" s="57" t="s">
        <v>19</v>
      </c>
      <c r="E26" s="57"/>
      <c r="F26" s="1">
        <f t="shared" si="8"/>
        <v>53</v>
      </c>
      <c r="G26" s="1">
        <f t="shared" si="9"/>
        <v>56</v>
      </c>
      <c r="H26" s="1">
        <f t="shared" si="10"/>
        <v>53</v>
      </c>
      <c r="I26" s="30">
        <f t="shared" si="11"/>
        <v>162</v>
      </c>
      <c r="J26" s="1">
        <f t="shared" si="12"/>
        <v>6</v>
      </c>
      <c r="M26" s="46">
        <f t="shared" si="13"/>
        <v>0</v>
      </c>
      <c r="U26" s="3">
        <v>6</v>
      </c>
      <c r="V26" s="1">
        <v>53</v>
      </c>
      <c r="W26" s="1">
        <v>31</v>
      </c>
      <c r="X26" s="4">
        <v>20</v>
      </c>
    </row>
    <row r="27" spans="1:26" x14ac:dyDescent="0.3">
      <c r="A27" s="1">
        <v>7</v>
      </c>
      <c r="B27" s="56">
        <v>282</v>
      </c>
      <c r="C27" s="55" t="s">
        <v>163</v>
      </c>
      <c r="D27" s="57" t="s">
        <v>125</v>
      </c>
      <c r="E27" s="57"/>
      <c r="F27" s="1">
        <f t="shared" si="8"/>
        <v>56</v>
      </c>
      <c r="G27" s="1">
        <f t="shared" si="9"/>
        <v>47</v>
      </c>
      <c r="H27" s="1">
        <f t="shared" si="10"/>
        <v>41</v>
      </c>
      <c r="I27" s="30">
        <f t="shared" si="11"/>
        <v>144</v>
      </c>
      <c r="J27" s="1">
        <f t="shared" si="12"/>
        <v>7</v>
      </c>
      <c r="M27" s="46">
        <f t="shared" si="13"/>
        <v>0</v>
      </c>
      <c r="U27" s="3">
        <v>7</v>
      </c>
      <c r="V27" s="1">
        <v>50</v>
      </c>
      <c r="W27" s="1">
        <v>32</v>
      </c>
      <c r="X27" s="4">
        <v>19</v>
      </c>
    </row>
    <row r="28" spans="1:26" x14ac:dyDescent="0.3">
      <c r="A28" s="1">
        <v>8</v>
      </c>
      <c r="B28" s="56">
        <v>279</v>
      </c>
      <c r="C28" s="1" t="s">
        <v>122</v>
      </c>
      <c r="D28" s="57" t="s">
        <v>47</v>
      </c>
      <c r="E28" s="57"/>
      <c r="F28" s="1">
        <f t="shared" si="8"/>
        <v>47</v>
      </c>
      <c r="G28" s="1">
        <f t="shared" si="9"/>
        <v>45</v>
      </c>
      <c r="H28" s="1">
        <f t="shared" si="10"/>
        <v>50</v>
      </c>
      <c r="I28" s="30">
        <f t="shared" si="11"/>
        <v>142</v>
      </c>
      <c r="J28" s="1">
        <f t="shared" si="12"/>
        <v>8</v>
      </c>
      <c r="M28" s="46">
        <f t="shared" si="13"/>
        <v>0</v>
      </c>
      <c r="U28" s="3">
        <v>8</v>
      </c>
      <c r="V28" s="1">
        <v>47</v>
      </c>
      <c r="W28" s="1">
        <v>33</v>
      </c>
      <c r="X28" s="4">
        <v>18</v>
      </c>
    </row>
    <row r="29" spans="1:26" x14ac:dyDescent="0.3">
      <c r="A29" s="1">
        <v>9</v>
      </c>
      <c r="B29" s="56">
        <v>275</v>
      </c>
      <c r="C29" s="59" t="s">
        <v>162</v>
      </c>
      <c r="D29" s="57" t="s">
        <v>51</v>
      </c>
      <c r="E29" s="57"/>
      <c r="F29" s="1">
        <f t="shared" si="8"/>
        <v>44</v>
      </c>
      <c r="G29" s="1">
        <f t="shared" si="9"/>
        <v>50</v>
      </c>
      <c r="H29" s="1">
        <f t="shared" si="10"/>
        <v>45</v>
      </c>
      <c r="I29" s="30">
        <f t="shared" si="11"/>
        <v>139</v>
      </c>
      <c r="J29" s="1">
        <f t="shared" si="12"/>
        <v>9</v>
      </c>
      <c r="M29" s="46">
        <f t="shared" si="13"/>
        <v>0</v>
      </c>
      <c r="U29" s="3">
        <v>9</v>
      </c>
      <c r="V29" s="1">
        <v>45</v>
      </c>
      <c r="W29" s="1">
        <v>34</v>
      </c>
      <c r="X29" s="4">
        <v>17</v>
      </c>
    </row>
    <row r="30" spans="1:26" x14ac:dyDescent="0.3">
      <c r="A30" s="1">
        <v>10</v>
      </c>
      <c r="B30" s="56">
        <v>277</v>
      </c>
      <c r="C30" s="1" t="s">
        <v>120</v>
      </c>
      <c r="D30" s="57" t="s">
        <v>19</v>
      </c>
      <c r="E30" s="57"/>
      <c r="F30" s="1">
        <f t="shared" si="8"/>
        <v>44</v>
      </c>
      <c r="G30" s="1">
        <f t="shared" si="9"/>
        <v>43</v>
      </c>
      <c r="H30" s="1">
        <f t="shared" si="10"/>
        <v>43</v>
      </c>
      <c r="I30" s="30">
        <f t="shared" si="11"/>
        <v>130</v>
      </c>
      <c r="J30" s="1">
        <f t="shared" si="12"/>
        <v>10</v>
      </c>
      <c r="M30" s="46">
        <f t="shared" si="13"/>
        <v>0</v>
      </c>
      <c r="U30" s="3">
        <v>10</v>
      </c>
      <c r="V30" s="1">
        <v>43</v>
      </c>
      <c r="W30" s="1">
        <v>35</v>
      </c>
      <c r="X30" s="4">
        <v>16</v>
      </c>
    </row>
    <row r="31" spans="1:26" x14ac:dyDescent="0.3">
      <c r="A31" s="1">
        <v>11</v>
      </c>
      <c r="B31" s="56">
        <v>276</v>
      </c>
      <c r="C31" s="1" t="s">
        <v>116</v>
      </c>
      <c r="D31" s="57" t="s">
        <v>47</v>
      </c>
      <c r="E31" s="57"/>
      <c r="F31" s="1">
        <f t="shared" si="8"/>
        <v>39</v>
      </c>
      <c r="G31" s="1">
        <f t="shared" si="9"/>
        <v>39</v>
      </c>
      <c r="H31" s="1">
        <f t="shared" si="10"/>
        <v>47</v>
      </c>
      <c r="I31" s="30">
        <f t="shared" si="11"/>
        <v>125</v>
      </c>
      <c r="J31" s="1">
        <f t="shared" si="12"/>
        <v>11</v>
      </c>
      <c r="M31" s="46">
        <f t="shared" si="13"/>
        <v>0</v>
      </c>
      <c r="U31" s="3">
        <v>11</v>
      </c>
      <c r="V31" s="1">
        <v>41</v>
      </c>
      <c r="W31" s="1">
        <v>36</v>
      </c>
      <c r="X31" s="4">
        <v>15</v>
      </c>
    </row>
    <row r="32" spans="1:26" x14ac:dyDescent="0.3">
      <c r="A32" s="1">
        <v>12</v>
      </c>
      <c r="B32" s="56">
        <v>283</v>
      </c>
      <c r="C32" s="58" t="s">
        <v>129</v>
      </c>
      <c r="D32" s="57" t="s">
        <v>164</v>
      </c>
      <c r="E32" s="57"/>
      <c r="F32" s="1">
        <f t="shared" si="8"/>
        <v>41</v>
      </c>
      <c r="G32" s="1">
        <f t="shared" si="9"/>
        <v>41</v>
      </c>
      <c r="H32" s="1">
        <f t="shared" si="10"/>
        <v>39</v>
      </c>
      <c r="I32" s="30">
        <f t="shared" si="11"/>
        <v>121</v>
      </c>
      <c r="J32" s="1">
        <f t="shared" si="12"/>
        <v>12</v>
      </c>
      <c r="M32" s="46">
        <f t="shared" si="13"/>
        <v>0</v>
      </c>
      <c r="U32" s="3">
        <v>12</v>
      </c>
      <c r="V32" s="1">
        <v>39</v>
      </c>
      <c r="W32" s="1">
        <v>37</v>
      </c>
      <c r="X32" s="4">
        <v>14</v>
      </c>
    </row>
    <row r="33" spans="1:24" x14ac:dyDescent="0.3">
      <c r="U33" s="3">
        <v>13</v>
      </c>
      <c r="V33" s="1">
        <v>38</v>
      </c>
      <c r="W33" s="1">
        <v>38</v>
      </c>
      <c r="X33" s="4">
        <v>13</v>
      </c>
    </row>
    <row r="34" spans="1:24" x14ac:dyDescent="0.3">
      <c r="U34" s="3">
        <v>14</v>
      </c>
      <c r="V34" s="1">
        <v>37</v>
      </c>
      <c r="W34" s="1">
        <v>39</v>
      </c>
      <c r="X34" s="4">
        <v>12</v>
      </c>
    </row>
    <row r="35" spans="1:24" x14ac:dyDescent="0.3">
      <c r="A35" s="12" t="s">
        <v>25</v>
      </c>
      <c r="B35" s="12"/>
      <c r="C35" s="13">
        <v>9</v>
      </c>
      <c r="D35" s="12"/>
      <c r="E35" s="12"/>
      <c r="F35" s="12"/>
      <c r="U35" s="3">
        <v>15</v>
      </c>
      <c r="V35" s="1">
        <v>36</v>
      </c>
      <c r="W35" s="1">
        <v>40</v>
      </c>
      <c r="X35" s="4">
        <v>11</v>
      </c>
    </row>
    <row r="36" spans="1:24" x14ac:dyDescent="0.3">
      <c r="G36" s="28"/>
      <c r="U36" s="3">
        <v>16</v>
      </c>
      <c r="V36" s="1">
        <v>35</v>
      </c>
      <c r="W36" s="1">
        <v>41</v>
      </c>
      <c r="X36" s="4">
        <v>10</v>
      </c>
    </row>
    <row r="37" spans="1:24" x14ac:dyDescent="0.3">
      <c r="A37" s="89" t="str">
        <f>$A$1</f>
        <v>Senior Girls 15 Years</v>
      </c>
      <c r="B37" s="89"/>
      <c r="C37" s="89"/>
      <c r="D37" s="89"/>
      <c r="E37" s="23"/>
      <c r="U37" s="3">
        <v>17</v>
      </c>
      <c r="V37" s="1">
        <v>34</v>
      </c>
      <c r="W37" s="1">
        <v>42</v>
      </c>
      <c r="X37" s="4">
        <v>9</v>
      </c>
    </row>
    <row r="38" spans="1:24" x14ac:dyDescent="0.3">
      <c r="A38" s="1" t="s">
        <v>26</v>
      </c>
      <c r="B38" s="56">
        <v>284</v>
      </c>
      <c r="C38" s="27" t="s">
        <v>114</v>
      </c>
      <c r="D38" s="57" t="s">
        <v>47</v>
      </c>
      <c r="E38" s="57"/>
      <c r="U38" s="3">
        <v>18</v>
      </c>
      <c r="V38" s="1">
        <v>33</v>
      </c>
      <c r="W38" s="1">
        <v>43</v>
      </c>
      <c r="X38" s="4">
        <v>8</v>
      </c>
    </row>
    <row r="39" spans="1:24" x14ac:dyDescent="0.3">
      <c r="A39" s="1" t="s">
        <v>27</v>
      </c>
      <c r="B39" s="56">
        <v>285</v>
      </c>
      <c r="C39" s="1" t="s">
        <v>118</v>
      </c>
      <c r="D39" s="57" t="s">
        <v>51</v>
      </c>
      <c r="E39" s="57"/>
      <c r="U39" s="3">
        <v>19</v>
      </c>
      <c r="V39" s="1">
        <v>32</v>
      </c>
      <c r="W39" s="1">
        <v>44</v>
      </c>
      <c r="X39" s="4">
        <v>7</v>
      </c>
    </row>
    <row r="40" spans="1:24" x14ac:dyDescent="0.3">
      <c r="A40" s="1" t="s">
        <v>28</v>
      </c>
      <c r="B40" s="56">
        <v>286</v>
      </c>
      <c r="C40" s="57" t="s">
        <v>115</v>
      </c>
      <c r="D40" s="57" t="s">
        <v>47</v>
      </c>
      <c r="E40" s="57"/>
      <c r="U40" s="3">
        <v>20</v>
      </c>
      <c r="V40" s="1">
        <v>31</v>
      </c>
      <c r="W40" s="1">
        <v>45</v>
      </c>
      <c r="X40" s="4">
        <v>6</v>
      </c>
    </row>
    <row r="41" spans="1:24" x14ac:dyDescent="0.3">
      <c r="A41" s="1" t="s">
        <v>29</v>
      </c>
      <c r="B41" s="56">
        <v>281</v>
      </c>
      <c r="C41" s="55" t="s">
        <v>121</v>
      </c>
      <c r="D41" s="57" t="s">
        <v>47</v>
      </c>
      <c r="E41" s="57"/>
      <c r="U41" s="3">
        <v>21</v>
      </c>
      <c r="V41" s="1">
        <v>30</v>
      </c>
      <c r="W41" s="1">
        <v>46</v>
      </c>
      <c r="X41" s="4">
        <v>5</v>
      </c>
    </row>
    <row r="42" spans="1:24" x14ac:dyDescent="0.3">
      <c r="A42" s="1" t="s">
        <v>34</v>
      </c>
      <c r="B42" s="56">
        <v>278</v>
      </c>
      <c r="C42" s="1" t="s">
        <v>117</v>
      </c>
      <c r="D42" s="57" t="s">
        <v>101</v>
      </c>
      <c r="E42" s="57"/>
      <c r="U42" s="3">
        <v>22</v>
      </c>
      <c r="V42" s="1">
        <v>29</v>
      </c>
      <c r="W42" s="1">
        <v>47</v>
      </c>
      <c r="X42" s="4">
        <v>4</v>
      </c>
    </row>
    <row r="43" spans="1:24" x14ac:dyDescent="0.3">
      <c r="A43" s="1" t="s">
        <v>35</v>
      </c>
      <c r="B43" s="56">
        <v>280</v>
      </c>
      <c r="C43" s="1" t="s">
        <v>119</v>
      </c>
      <c r="D43" s="57" t="s">
        <v>19</v>
      </c>
      <c r="E43" s="57"/>
      <c r="U43" s="3">
        <v>23</v>
      </c>
      <c r="V43" s="1">
        <v>28</v>
      </c>
      <c r="W43" s="1">
        <v>48</v>
      </c>
      <c r="X43" s="4">
        <v>3</v>
      </c>
    </row>
    <row r="44" spans="1:24" x14ac:dyDescent="0.3">
      <c r="A44" s="1" t="s">
        <v>36</v>
      </c>
      <c r="B44" s="56">
        <v>282</v>
      </c>
      <c r="C44" s="55" t="s">
        <v>163</v>
      </c>
      <c r="D44" s="57" t="s">
        <v>125</v>
      </c>
      <c r="E44" s="57"/>
      <c r="U44" s="3">
        <v>24</v>
      </c>
      <c r="V44" s="1">
        <v>27</v>
      </c>
      <c r="W44" s="1">
        <v>49</v>
      </c>
      <c r="X44" s="4">
        <v>2</v>
      </c>
    </row>
    <row r="45" spans="1:24" ht="15" thickBot="1" x14ac:dyDescent="0.35">
      <c r="A45" s="1" t="s">
        <v>37</v>
      </c>
      <c r="B45" s="56">
        <v>279</v>
      </c>
      <c r="C45" s="1" t="s">
        <v>122</v>
      </c>
      <c r="D45" s="57" t="s">
        <v>47</v>
      </c>
      <c r="E45" s="57"/>
      <c r="U45" s="5">
        <v>25</v>
      </c>
      <c r="V45" s="6">
        <v>26</v>
      </c>
      <c r="W45" s="6">
        <v>50</v>
      </c>
      <c r="X45" s="7">
        <v>1</v>
      </c>
    </row>
    <row r="46" spans="1:24" x14ac:dyDescent="0.3">
      <c r="A46" s="1" t="s">
        <v>38</v>
      </c>
      <c r="B46" s="56">
        <v>275</v>
      </c>
      <c r="C46" s="59" t="s">
        <v>162</v>
      </c>
      <c r="D46" s="57" t="s">
        <v>51</v>
      </c>
      <c r="E46" s="57"/>
    </row>
    <row r="47" spans="1:24" x14ac:dyDescent="0.3">
      <c r="A47" s="1" t="s">
        <v>39</v>
      </c>
      <c r="B47" s="56">
        <v>277</v>
      </c>
      <c r="C47" s="1" t="s">
        <v>120</v>
      </c>
      <c r="D47" s="57" t="s">
        <v>19</v>
      </c>
      <c r="E47" s="57"/>
    </row>
    <row r="48" spans="1:24" x14ac:dyDescent="0.3">
      <c r="A48" s="1" t="s">
        <v>81</v>
      </c>
      <c r="B48" s="56">
        <v>276</v>
      </c>
      <c r="C48" s="1" t="s">
        <v>116</v>
      </c>
      <c r="D48" s="57" t="s">
        <v>47</v>
      </c>
      <c r="E48"/>
    </row>
    <row r="49" spans="1:16" x14ac:dyDescent="0.3">
      <c r="A49" s="1" t="s">
        <v>82</v>
      </c>
      <c r="B49" s="56">
        <v>283</v>
      </c>
      <c r="C49" s="58" t="s">
        <v>129</v>
      </c>
      <c r="D49" s="57" t="s">
        <v>164</v>
      </c>
      <c r="E49"/>
    </row>
    <row r="52" spans="1:16" x14ac:dyDescent="0.3">
      <c r="A52" s="16" t="s">
        <v>30</v>
      </c>
      <c r="B52" s="14"/>
      <c r="C52" s="14"/>
      <c r="D52" s="14"/>
      <c r="E52" s="14"/>
    </row>
    <row r="53" spans="1:16" x14ac:dyDescent="0.3">
      <c r="A53" s="2" t="s">
        <v>31</v>
      </c>
      <c r="B53" s="14"/>
      <c r="C53" s="14"/>
      <c r="D53" s="14"/>
      <c r="E53" s="14"/>
    </row>
    <row r="54" spans="1:16" ht="18" x14ac:dyDescent="0.35">
      <c r="A54" s="90" t="str">
        <f>$A$1</f>
        <v>Senior Girls 15 Years</v>
      </c>
      <c r="B54" s="90"/>
      <c r="C54" s="90"/>
      <c r="D54" s="90"/>
      <c r="E54" s="90"/>
      <c r="F54" s="90"/>
    </row>
    <row r="55" spans="1:16" ht="18" x14ac:dyDescent="0.35">
      <c r="A55" s="48" t="s">
        <v>41</v>
      </c>
      <c r="B55" s="49"/>
      <c r="C55" s="49"/>
      <c r="D55" s="49"/>
      <c r="E55" s="49"/>
      <c r="F55" s="49"/>
      <c r="P55"/>
    </row>
    <row r="56" spans="1:16" ht="18" x14ac:dyDescent="0.35">
      <c r="A56" s="49" t="s">
        <v>40</v>
      </c>
      <c r="B56" s="49"/>
      <c r="C56" s="49"/>
      <c r="D56" s="49"/>
      <c r="E56" s="49"/>
      <c r="F56" s="49"/>
      <c r="P56"/>
    </row>
    <row r="57" spans="1:16" ht="18" x14ac:dyDescent="0.35">
      <c r="A57" s="49"/>
      <c r="B57" s="60">
        <v>276</v>
      </c>
      <c r="C57" s="49" t="s">
        <v>116</v>
      </c>
      <c r="D57" s="62" t="s">
        <v>47</v>
      </c>
      <c r="F57" s="49"/>
      <c r="P57"/>
    </row>
    <row r="58" spans="1:16" ht="18" x14ac:dyDescent="0.35">
      <c r="A58" s="49"/>
      <c r="B58" s="60">
        <v>277</v>
      </c>
      <c r="C58" s="49" t="s">
        <v>120</v>
      </c>
      <c r="D58" s="62" t="s">
        <v>19</v>
      </c>
      <c r="E58" s="62"/>
      <c r="F58" s="49"/>
      <c r="P58"/>
    </row>
    <row r="59" spans="1:16" ht="18" x14ac:dyDescent="0.35">
      <c r="A59" s="49"/>
      <c r="B59" s="60">
        <v>283</v>
      </c>
      <c r="C59" s="63" t="s">
        <v>129</v>
      </c>
      <c r="D59" s="62" t="s">
        <v>164</v>
      </c>
      <c r="E59" s="62"/>
      <c r="F59" s="49"/>
      <c r="P59"/>
    </row>
    <row r="60" spans="1:16" ht="18" x14ac:dyDescent="0.35">
      <c r="A60" s="49"/>
      <c r="B60" s="60"/>
      <c r="C60" s="63"/>
      <c r="D60" s="62"/>
      <c r="E60" s="62"/>
      <c r="F60" s="49"/>
      <c r="P60"/>
    </row>
    <row r="61" spans="1:16" ht="18" x14ac:dyDescent="0.35">
      <c r="A61" s="49" t="s">
        <v>38</v>
      </c>
      <c r="B61" s="60">
        <v>275</v>
      </c>
      <c r="C61" s="64" t="s">
        <v>162</v>
      </c>
      <c r="D61" s="62" t="s">
        <v>51</v>
      </c>
      <c r="G61"/>
      <c r="P61"/>
    </row>
    <row r="62" spans="1:16" ht="18" x14ac:dyDescent="0.35">
      <c r="A62" s="49" t="s">
        <v>37</v>
      </c>
      <c r="B62" s="60">
        <v>279</v>
      </c>
      <c r="C62" s="49" t="s">
        <v>122</v>
      </c>
      <c r="D62" s="62" t="s">
        <v>47</v>
      </c>
      <c r="P62"/>
    </row>
    <row r="63" spans="1:16" ht="18" x14ac:dyDescent="0.35">
      <c r="A63" s="49" t="s">
        <v>36</v>
      </c>
      <c r="B63" s="60">
        <v>282</v>
      </c>
      <c r="C63" s="61" t="s">
        <v>163</v>
      </c>
      <c r="D63" s="62" t="s">
        <v>125</v>
      </c>
    </row>
    <row r="64" spans="1:16" ht="18" x14ac:dyDescent="0.35">
      <c r="A64" s="49" t="s">
        <v>35</v>
      </c>
      <c r="B64" s="60">
        <v>280</v>
      </c>
      <c r="C64" s="49" t="s">
        <v>119</v>
      </c>
      <c r="D64" s="62" t="s">
        <v>19</v>
      </c>
    </row>
    <row r="65" spans="1:10" ht="18" x14ac:dyDescent="0.35">
      <c r="A65" s="49" t="s">
        <v>34</v>
      </c>
      <c r="B65" s="60">
        <v>278</v>
      </c>
      <c r="C65" s="49" t="s">
        <v>117</v>
      </c>
      <c r="D65" s="62" t="s">
        <v>101</v>
      </c>
      <c r="F65" s="48" t="s">
        <v>32</v>
      </c>
    </row>
    <row r="66" spans="1:10" ht="18" x14ac:dyDescent="0.35">
      <c r="A66" s="49" t="s">
        <v>29</v>
      </c>
      <c r="B66" s="60">
        <v>281</v>
      </c>
      <c r="C66" s="61" t="s">
        <v>121</v>
      </c>
      <c r="D66" s="62" t="s">
        <v>47</v>
      </c>
      <c r="F66" s="48" t="s">
        <v>32</v>
      </c>
      <c r="H66" s="36"/>
      <c r="I66" s="35"/>
    </row>
    <row r="67" spans="1:10" ht="18" x14ac:dyDescent="0.35">
      <c r="A67" s="49" t="s">
        <v>28</v>
      </c>
      <c r="B67" s="60">
        <v>286</v>
      </c>
      <c r="C67" s="62" t="s">
        <v>115</v>
      </c>
      <c r="D67" s="62" t="s">
        <v>47</v>
      </c>
      <c r="F67" s="48" t="s">
        <v>32</v>
      </c>
      <c r="H67" s="36"/>
      <c r="I67" s="35"/>
    </row>
    <row r="68" spans="1:10" ht="18" x14ac:dyDescent="0.35">
      <c r="A68" s="49" t="s">
        <v>27</v>
      </c>
      <c r="B68" s="60">
        <v>285</v>
      </c>
      <c r="C68" s="49" t="s">
        <v>118</v>
      </c>
      <c r="D68" s="62" t="s">
        <v>51</v>
      </c>
      <c r="F68" s="48" t="s">
        <v>32</v>
      </c>
      <c r="H68" s="36"/>
      <c r="I68" s="35"/>
    </row>
    <row r="69" spans="1:10" ht="18" x14ac:dyDescent="0.35">
      <c r="A69" s="49"/>
      <c r="B69" s="49"/>
      <c r="C69" s="49"/>
      <c r="D69" s="49"/>
      <c r="H69" s="36"/>
      <c r="I69" s="35"/>
      <c r="J69" s="35"/>
    </row>
    <row r="70" spans="1:10" ht="18" x14ac:dyDescent="0.35">
      <c r="A70" s="48" t="s">
        <v>139</v>
      </c>
      <c r="B70" s="49"/>
      <c r="C70" s="49"/>
      <c r="D70" s="49"/>
      <c r="E70" s="49"/>
      <c r="F70" s="49"/>
      <c r="H70" s="36"/>
      <c r="I70" s="35"/>
      <c r="J70" s="35"/>
    </row>
    <row r="71" spans="1:10" ht="18" x14ac:dyDescent="0.35">
      <c r="A71" s="49"/>
      <c r="B71" s="60">
        <v>284</v>
      </c>
      <c r="C71" s="51" t="s">
        <v>114</v>
      </c>
      <c r="D71" s="62" t="s">
        <v>47</v>
      </c>
      <c r="E71" s="49"/>
      <c r="F71" s="48" t="s">
        <v>32</v>
      </c>
      <c r="H71" s="36"/>
      <c r="I71" s="35"/>
      <c r="J71" s="35"/>
    </row>
    <row r="72" spans="1:10" ht="18" x14ac:dyDescent="0.35">
      <c r="A72" s="49"/>
      <c r="B72" s="49"/>
      <c r="C72" s="49"/>
      <c r="D72" s="49"/>
      <c r="E72" s="49"/>
      <c r="F72" s="49"/>
      <c r="H72" s="36"/>
      <c r="I72" s="35"/>
      <c r="J72" s="35"/>
    </row>
    <row r="73" spans="1:10" ht="18" x14ac:dyDescent="0.35">
      <c r="A73" s="48" t="s">
        <v>85</v>
      </c>
      <c r="B73" s="49"/>
      <c r="C73" s="49"/>
      <c r="D73" s="49"/>
      <c r="E73" s="49"/>
      <c r="F73" s="49"/>
      <c r="H73" s="36"/>
      <c r="I73" s="35"/>
      <c r="J73" s="35"/>
    </row>
    <row r="74" spans="1:10" ht="18" x14ac:dyDescent="0.35">
      <c r="A74" s="53"/>
      <c r="B74" s="50" t="s">
        <v>67</v>
      </c>
      <c r="C74" s="49"/>
      <c r="D74" s="49"/>
      <c r="E74" s="49"/>
      <c r="F74" s="49"/>
    </row>
    <row r="75" spans="1:10" ht="18" x14ac:dyDescent="0.35">
      <c r="A75" s="49"/>
      <c r="B75" s="50" t="s">
        <v>69</v>
      </c>
      <c r="C75" s="49"/>
      <c r="D75" s="49"/>
      <c r="E75" s="49"/>
      <c r="F75" s="49"/>
    </row>
    <row r="76" spans="1:10" ht="18" x14ac:dyDescent="0.35">
      <c r="A76" s="49"/>
      <c r="B76" s="50" t="s">
        <v>68</v>
      </c>
      <c r="C76" s="49"/>
      <c r="D76" s="49"/>
      <c r="E76" s="49"/>
      <c r="F76" s="49"/>
    </row>
    <row r="77" spans="1:10" ht="18" x14ac:dyDescent="0.35">
      <c r="A77" s="49"/>
      <c r="B77" s="49"/>
      <c r="C77" s="49"/>
      <c r="D77" s="49"/>
      <c r="E77" s="49"/>
      <c r="F77" s="49"/>
    </row>
    <row r="78" spans="1:10" ht="18" x14ac:dyDescent="0.35">
      <c r="A78" s="49"/>
      <c r="B78" s="48" t="s">
        <v>32</v>
      </c>
      <c r="C78" s="48" t="s">
        <v>33</v>
      </c>
      <c r="D78" s="49"/>
      <c r="E78" s="49"/>
      <c r="F78" s="49"/>
    </row>
  </sheetData>
  <autoFilter ref="B20:J30" xr:uid="{D004B05E-DEEB-4C36-BFF5-5D5E52537225}">
    <sortState xmlns:xlrd2="http://schemas.microsoft.com/office/spreadsheetml/2017/richdata2" ref="B21:J32">
      <sortCondition ref="J20:J30"/>
    </sortState>
  </autoFilter>
  <sortState xmlns:xlrd2="http://schemas.microsoft.com/office/spreadsheetml/2017/richdata2" ref="K64:O71">
    <sortCondition descending="1" ref="K64:K71"/>
  </sortState>
  <mergeCells count="11">
    <mergeCell ref="AA3:AB3"/>
    <mergeCell ref="A19:C19"/>
    <mergeCell ref="U19:X19"/>
    <mergeCell ref="A37:D37"/>
    <mergeCell ref="A54:F54"/>
    <mergeCell ref="F2:K2"/>
    <mergeCell ref="M2:R2"/>
    <mergeCell ref="T2:Y2"/>
    <mergeCell ref="F3:K3"/>
    <mergeCell ref="M3:R3"/>
    <mergeCell ref="T3:Y3"/>
  </mergeCells>
  <conditionalFormatting sqref="I5:J16">
    <cfRule type="duplicateValues" dxfId="32" priority="201"/>
  </conditionalFormatting>
  <conditionalFormatting sqref="I21:J32">
    <cfRule type="duplicateValues" dxfId="31" priority="206"/>
  </conditionalFormatting>
  <conditionalFormatting sqref="P5:Q16">
    <cfRule type="duplicateValues" dxfId="30" priority="203"/>
  </conditionalFormatting>
  <conditionalFormatting sqref="W5:X16">
    <cfRule type="duplicateValues" dxfId="29" priority="205"/>
  </conditionalFormatting>
  <printOptions gridLines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&amp;C2022 WA STATE SOLO CHAMPIONSHIP</oddHeader>
  </headerFooter>
  <colBreaks count="2" manualBreakCount="2">
    <brk id="12" max="1048575" man="1"/>
    <brk id="19" max="1048575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3C06F-4766-4390-9891-03E4E06E28A0}">
  <sheetPr>
    <tabColor theme="7" tint="0.79998168889431442"/>
    <pageSetUpPr fitToPage="1"/>
  </sheetPr>
  <dimension ref="A1:AB54"/>
  <sheetViews>
    <sheetView zoomScale="80" zoomScaleNormal="80" workbookViewId="0">
      <pane xSplit="4" ySplit="4" topLeftCell="E37" activePane="bottomRight" state="frozen"/>
      <selection sqref="A1:Y10"/>
      <selection pane="topRight" sqref="A1:Y10"/>
      <selection pane="bottomLeft" sqref="A1:Y10"/>
      <selection pane="bottomRight" sqref="A1:Y10"/>
    </sheetView>
  </sheetViews>
  <sheetFormatPr defaultColWidth="9.109375" defaultRowHeight="14.4" outlineLevelCol="1" x14ac:dyDescent="0.3"/>
  <cols>
    <col min="1" max="1" width="6.33203125" style="1" customWidth="1"/>
    <col min="2" max="2" width="5.6640625" style="1" bestFit="1" customWidth="1"/>
    <col min="3" max="3" width="19.5546875" style="1" customWidth="1" outlineLevel="1"/>
    <col min="4" max="4" width="28.6640625" style="1" customWidth="1" outlineLevel="1"/>
    <col min="5" max="5" width="2.44140625" style="1" customWidth="1"/>
    <col min="6" max="6" width="11.109375" style="1" customWidth="1" outlineLevel="1"/>
    <col min="7" max="7" width="10.44140625" style="1" customWidth="1" outlineLevel="1"/>
    <col min="8" max="8" width="12.109375" style="1" customWidth="1" outlineLevel="1"/>
    <col min="9" max="9" width="7.109375" style="1" customWidth="1" outlineLevel="1"/>
    <col min="10" max="10" width="8.33203125" style="1" customWidth="1" outlineLevel="1"/>
    <col min="11" max="11" width="9" style="1" customWidth="1" outlineLevel="1"/>
    <col min="12" max="12" width="2.6640625" style="1" customWidth="1"/>
    <col min="13" max="13" width="11.109375" style="1" customWidth="1" outlineLevel="1"/>
    <col min="14" max="14" width="10.44140625" style="1" customWidth="1" outlineLevel="1"/>
    <col min="15" max="15" width="10.5546875" style="1" customWidth="1" outlineLevel="1"/>
    <col min="16" max="16" width="6" style="1" customWidth="1" outlineLevel="1"/>
    <col min="17" max="17" width="8.33203125" style="1" customWidth="1" outlineLevel="1"/>
    <col min="18" max="18" width="9" style="1" customWidth="1" outlineLevel="1"/>
    <col min="19" max="19" width="2.6640625" style="1" customWidth="1"/>
    <col min="20" max="20" width="11.109375" style="1" customWidth="1" outlineLevel="1"/>
    <col min="21" max="21" width="10.44140625" style="1" customWidth="1" outlineLevel="1"/>
    <col min="22" max="22" width="10.5546875" style="1" customWidth="1" outlineLevel="1"/>
    <col min="23" max="23" width="6.5546875" style="1" customWidth="1" outlineLevel="1"/>
    <col min="24" max="24" width="8.33203125" style="1" customWidth="1" outlineLevel="1"/>
    <col min="25" max="25" width="9" style="1" customWidth="1" outlineLevel="1"/>
    <col min="26" max="26" width="2.6640625" style="1" customWidth="1"/>
    <col min="27" max="27" width="5.88671875" style="1" customWidth="1" collapsed="1"/>
    <col min="28" max="28" width="5.88671875" style="1" bestFit="1" customWidth="1"/>
    <col min="29" max="16384" width="9.109375" style="1"/>
  </cols>
  <sheetData>
    <row r="1" spans="1:28" ht="16.2" thickBot="1" x14ac:dyDescent="0.35">
      <c r="A1" s="67" t="s">
        <v>89</v>
      </c>
      <c r="B1" s="2"/>
      <c r="C1" s="2"/>
      <c r="E1" s="2"/>
      <c r="F1" s="2"/>
      <c r="H1" s="2"/>
      <c r="M1" s="2"/>
      <c r="O1" s="2"/>
      <c r="T1" s="2"/>
      <c r="V1" s="2"/>
    </row>
    <row r="2" spans="1:28" ht="15" thickBot="1" x14ac:dyDescent="0.35">
      <c r="A2" s="2"/>
      <c r="F2" s="79" t="str">
        <f>VLOOKUP(F3,Judges!$B$5:$C$7,2,FALSE)</f>
        <v>Clare McNeill-Arnall ADCRG</v>
      </c>
      <c r="G2" s="80"/>
      <c r="H2" s="80"/>
      <c r="I2" s="80"/>
      <c r="J2" s="80"/>
      <c r="K2" s="81"/>
      <c r="L2" s="65"/>
      <c r="M2" s="79" t="str">
        <f>VLOOKUP(M3,Judges!$B$5:$C$7,2,FALSE)</f>
        <v>Chris Carswell ADCRG</v>
      </c>
      <c r="N2" s="80"/>
      <c r="O2" s="80"/>
      <c r="P2" s="80"/>
      <c r="Q2" s="80"/>
      <c r="R2" s="81"/>
      <c r="S2" s="65"/>
      <c r="T2" s="79" t="str">
        <f>VLOOKUP(T3,Judges!$B$5:$C$7,2,FALSE)</f>
        <v>Helan Green ADCRG</v>
      </c>
      <c r="U2" s="80"/>
      <c r="V2" s="80"/>
      <c r="W2" s="80"/>
      <c r="X2" s="80"/>
      <c r="Y2" s="81"/>
    </row>
    <row r="3" spans="1:28" s="2" customFormat="1" x14ac:dyDescent="0.3">
      <c r="A3" s="24"/>
      <c r="B3" s="24" t="s">
        <v>1</v>
      </c>
      <c r="C3" s="24" t="s">
        <v>2</v>
      </c>
      <c r="D3" s="24" t="s">
        <v>3</v>
      </c>
      <c r="E3" s="24"/>
      <c r="F3" s="82" t="s">
        <v>4</v>
      </c>
      <c r="G3" s="83"/>
      <c r="H3" s="83"/>
      <c r="I3" s="83"/>
      <c r="J3" s="83"/>
      <c r="K3" s="84"/>
      <c r="L3" s="65"/>
      <c r="M3" s="82" t="s">
        <v>5</v>
      </c>
      <c r="N3" s="83"/>
      <c r="O3" s="83"/>
      <c r="P3" s="83"/>
      <c r="Q3" s="83"/>
      <c r="R3" s="84"/>
      <c r="S3" s="65"/>
      <c r="T3" s="82" t="s">
        <v>6</v>
      </c>
      <c r="U3" s="83"/>
      <c r="V3" s="83"/>
      <c r="W3" s="83"/>
      <c r="X3" s="83"/>
      <c r="Y3" s="83"/>
      <c r="Z3" s="65"/>
      <c r="AA3" s="82" t="s">
        <v>7</v>
      </c>
      <c r="AB3" s="84"/>
    </row>
    <row r="4" spans="1:28" s="2" customFormat="1" x14ac:dyDescent="0.3">
      <c r="A4" s="24"/>
      <c r="B4" s="24"/>
      <c r="C4" s="24"/>
      <c r="D4" s="24"/>
      <c r="E4" s="24"/>
      <c r="F4" s="25" t="s">
        <v>8</v>
      </c>
      <c r="G4" s="23" t="s">
        <v>9</v>
      </c>
      <c r="H4" s="23" t="s">
        <v>10</v>
      </c>
      <c r="I4" s="23" t="s">
        <v>7</v>
      </c>
      <c r="J4" s="23" t="s">
        <v>11</v>
      </c>
      <c r="K4" s="26" t="s">
        <v>12</v>
      </c>
      <c r="L4" s="65"/>
      <c r="M4" s="25" t="s">
        <v>8</v>
      </c>
      <c r="N4" s="23" t="s">
        <v>9</v>
      </c>
      <c r="O4" s="23" t="s">
        <v>10</v>
      </c>
      <c r="P4" s="23" t="s">
        <v>7</v>
      </c>
      <c r="Q4" s="23" t="s">
        <v>13</v>
      </c>
      <c r="R4" s="26" t="s">
        <v>14</v>
      </c>
      <c r="S4" s="65"/>
      <c r="T4" s="25" t="s">
        <v>8</v>
      </c>
      <c r="U4" s="23" t="s">
        <v>9</v>
      </c>
      <c r="V4" s="23" t="s">
        <v>10</v>
      </c>
      <c r="W4" s="23" t="s">
        <v>7</v>
      </c>
      <c r="X4" s="23" t="s">
        <v>15</v>
      </c>
      <c r="Y4" s="23" t="s">
        <v>16</v>
      </c>
      <c r="Z4" s="65"/>
      <c r="AA4" s="25" t="s">
        <v>17</v>
      </c>
      <c r="AB4" s="26" t="s">
        <v>18</v>
      </c>
    </row>
    <row r="5" spans="1:28" x14ac:dyDescent="0.3">
      <c r="B5" s="56">
        <v>323</v>
      </c>
      <c r="C5" s="59" t="s">
        <v>160</v>
      </c>
      <c r="D5" s="57" t="s">
        <v>125</v>
      </c>
      <c r="E5" s="57"/>
      <c r="F5" s="3">
        <v>83</v>
      </c>
      <c r="G5" s="1">
        <v>79.5</v>
      </c>
      <c r="H5" s="1">
        <v>84.5</v>
      </c>
      <c r="I5" s="30">
        <f t="shared" ref="I5:I10" si="0">SUM(F5:H5)</f>
        <v>247</v>
      </c>
      <c r="J5" s="1">
        <f t="shared" ref="J5:J10" si="1">RANK(I5,$I$5:$I$10)</f>
        <v>2</v>
      </c>
      <c r="K5" s="4">
        <f>VLOOKUP(J5,'Points System'!$A$3:$B$53,2,FALSE)</f>
        <v>75</v>
      </c>
      <c r="L5" s="66"/>
      <c r="M5" s="3">
        <v>80</v>
      </c>
      <c r="N5" s="1">
        <v>81.5</v>
      </c>
      <c r="O5" s="1">
        <v>82.5</v>
      </c>
      <c r="P5" s="30">
        <f t="shared" ref="P5:P10" si="2">SUM(M5:O5)</f>
        <v>244</v>
      </c>
      <c r="Q5" s="1">
        <f t="shared" ref="Q5:Q10" si="3">RANK(P5,$P$5:$P$10)</f>
        <v>4</v>
      </c>
      <c r="R5" s="4">
        <f>VLOOKUP(Q5,'Points System'!$A$3:$B$53,2,FALSE)</f>
        <v>60</v>
      </c>
      <c r="S5" s="66"/>
      <c r="T5" s="3">
        <v>88</v>
      </c>
      <c r="U5" s="1">
        <v>89.5</v>
      </c>
      <c r="V5" s="1">
        <v>86.4</v>
      </c>
      <c r="W5" s="77">
        <f t="shared" ref="W5:W10" si="4">SUM(T5:V5)</f>
        <v>263.89999999999998</v>
      </c>
      <c r="X5" s="1">
        <f t="shared" ref="X5:X10" si="5">RANK(W5,$W$5:$W$10)</f>
        <v>2</v>
      </c>
      <c r="Y5" s="4">
        <f>VLOOKUP(X5,'Points System'!$A$3:$B$53,2,FALSE)</f>
        <v>75</v>
      </c>
      <c r="Z5" s="65"/>
      <c r="AA5" s="3">
        <f t="shared" ref="AA5:AA10" si="6">K5+R5+Y5</f>
        <v>210</v>
      </c>
      <c r="AB5" s="4">
        <f t="shared" ref="AB5:AB10" si="7">RANK(AA5,$AA$5:$AA$10)</f>
        <v>2</v>
      </c>
    </row>
    <row r="6" spans="1:28" x14ac:dyDescent="0.3">
      <c r="B6" s="56">
        <v>324</v>
      </c>
      <c r="C6" s="1" t="s">
        <v>123</v>
      </c>
      <c r="D6" s="57" t="s">
        <v>19</v>
      </c>
      <c r="E6" s="57"/>
      <c r="F6" s="3">
        <v>81</v>
      </c>
      <c r="G6" s="1">
        <v>83</v>
      </c>
      <c r="H6" s="1">
        <v>85</v>
      </c>
      <c r="I6" s="30">
        <f t="shared" si="0"/>
        <v>249</v>
      </c>
      <c r="J6" s="1">
        <f t="shared" si="1"/>
        <v>1</v>
      </c>
      <c r="K6" s="4">
        <f>VLOOKUP(J6,'Points System'!$A$3:$B$53,2,FALSE)</f>
        <v>100</v>
      </c>
      <c r="L6" s="66"/>
      <c r="M6" s="3">
        <v>83</v>
      </c>
      <c r="N6" s="1">
        <v>85</v>
      </c>
      <c r="O6" s="1">
        <v>85</v>
      </c>
      <c r="P6" s="30">
        <f t="shared" si="2"/>
        <v>253</v>
      </c>
      <c r="Q6" s="1">
        <f t="shared" si="3"/>
        <v>1</v>
      </c>
      <c r="R6" s="4">
        <f>VLOOKUP(Q6,'Points System'!$A$3:$B$53,2,FALSE)</f>
        <v>100</v>
      </c>
      <c r="S6" s="66"/>
      <c r="T6" s="3">
        <v>87</v>
      </c>
      <c r="U6" s="1">
        <v>89.75</v>
      </c>
      <c r="V6" s="1">
        <v>90</v>
      </c>
      <c r="W6" s="77">
        <f t="shared" si="4"/>
        <v>266.75</v>
      </c>
      <c r="X6" s="1">
        <f t="shared" si="5"/>
        <v>1</v>
      </c>
      <c r="Y6" s="4">
        <f>VLOOKUP(X6,'Points System'!$A$3:$B$53,2,FALSE)</f>
        <v>100</v>
      </c>
      <c r="Z6" s="66"/>
      <c r="AA6" s="3">
        <f t="shared" si="6"/>
        <v>300</v>
      </c>
      <c r="AB6" s="4">
        <f t="shared" si="7"/>
        <v>1</v>
      </c>
    </row>
    <row r="7" spans="1:28" x14ac:dyDescent="0.3">
      <c r="B7" s="56">
        <v>325</v>
      </c>
      <c r="C7" s="55" t="s">
        <v>128</v>
      </c>
      <c r="D7" s="57" t="s">
        <v>49</v>
      </c>
      <c r="E7" s="57"/>
      <c r="F7" s="3">
        <v>78.5</v>
      </c>
      <c r="G7" s="1">
        <v>79</v>
      </c>
      <c r="H7" s="1">
        <v>82</v>
      </c>
      <c r="I7" s="30">
        <f t="shared" si="0"/>
        <v>239.5</v>
      </c>
      <c r="J7" s="1">
        <f t="shared" si="1"/>
        <v>5</v>
      </c>
      <c r="K7" s="4">
        <f>VLOOKUP(J7,'Points System'!$A$3:$B$53,2,FALSE)</f>
        <v>56</v>
      </c>
      <c r="L7" s="66"/>
      <c r="M7" s="3">
        <v>81</v>
      </c>
      <c r="N7" s="1">
        <v>81</v>
      </c>
      <c r="O7" s="1">
        <v>81.5</v>
      </c>
      <c r="P7" s="30">
        <f t="shared" si="2"/>
        <v>243.5</v>
      </c>
      <c r="Q7" s="1">
        <f t="shared" si="3"/>
        <v>5</v>
      </c>
      <c r="R7" s="4">
        <f>VLOOKUP(Q7,'Points System'!$A$3:$B$53,2,FALSE)</f>
        <v>56</v>
      </c>
      <c r="S7" s="66"/>
      <c r="T7" s="3">
        <v>86</v>
      </c>
      <c r="U7" s="1">
        <v>88.25</v>
      </c>
      <c r="V7" s="1">
        <v>88.5</v>
      </c>
      <c r="W7" s="77">
        <f t="shared" si="4"/>
        <v>262.75</v>
      </c>
      <c r="X7" s="1">
        <f t="shared" si="5"/>
        <v>5</v>
      </c>
      <c r="Y7" s="4">
        <f>VLOOKUP(X7,'Points System'!$A$3:$B$53,2,FALSE)</f>
        <v>56</v>
      </c>
      <c r="Z7" s="66"/>
      <c r="AA7" s="3">
        <f t="shared" si="6"/>
        <v>168</v>
      </c>
      <c r="AB7" s="4">
        <f t="shared" si="7"/>
        <v>5</v>
      </c>
    </row>
    <row r="8" spans="1:28" x14ac:dyDescent="0.3">
      <c r="B8" s="56">
        <v>326</v>
      </c>
      <c r="C8" s="55" t="s">
        <v>161</v>
      </c>
      <c r="D8" s="57" t="s">
        <v>125</v>
      </c>
      <c r="E8" s="57"/>
      <c r="F8" s="3">
        <v>81.5</v>
      </c>
      <c r="G8" s="1">
        <v>81</v>
      </c>
      <c r="H8" s="1">
        <v>84</v>
      </c>
      <c r="I8" s="30">
        <f t="shared" si="0"/>
        <v>246.5</v>
      </c>
      <c r="J8" s="1">
        <f t="shared" si="1"/>
        <v>3</v>
      </c>
      <c r="K8" s="4">
        <f>VLOOKUP(J8,'Points System'!$A$3:$B$53,2,FALSE)</f>
        <v>65</v>
      </c>
      <c r="L8" s="66"/>
      <c r="M8" s="3">
        <v>82</v>
      </c>
      <c r="N8" s="1">
        <v>83</v>
      </c>
      <c r="O8" s="1">
        <v>83</v>
      </c>
      <c r="P8" s="30">
        <f t="shared" si="2"/>
        <v>248</v>
      </c>
      <c r="Q8" s="1">
        <f t="shared" si="3"/>
        <v>3</v>
      </c>
      <c r="R8" s="4">
        <f>VLOOKUP(Q8,'Points System'!$A$3:$B$53,2,FALSE)</f>
        <v>65</v>
      </c>
      <c r="S8" s="66"/>
      <c r="T8" s="3">
        <v>85</v>
      </c>
      <c r="U8" s="1">
        <v>88</v>
      </c>
      <c r="V8" s="1">
        <v>90</v>
      </c>
      <c r="W8" s="77">
        <f t="shared" si="4"/>
        <v>263</v>
      </c>
      <c r="X8" s="1">
        <f t="shared" si="5"/>
        <v>4</v>
      </c>
      <c r="Y8" s="4">
        <f>VLOOKUP(X8,'Points System'!$A$3:$B$53,2,FALSE)</f>
        <v>60</v>
      </c>
      <c r="Z8" s="66"/>
      <c r="AA8" s="3">
        <f t="shared" si="6"/>
        <v>190</v>
      </c>
      <c r="AB8" s="4">
        <f t="shared" si="7"/>
        <v>4</v>
      </c>
    </row>
    <row r="9" spans="1:28" x14ac:dyDescent="0.3">
      <c r="B9" s="56">
        <v>327</v>
      </c>
      <c r="C9" s="58" t="s">
        <v>127</v>
      </c>
      <c r="D9" s="57" t="s">
        <v>19</v>
      </c>
      <c r="E9" s="57"/>
      <c r="F9" s="3">
        <v>78</v>
      </c>
      <c r="G9" s="1">
        <v>77</v>
      </c>
      <c r="H9" s="1">
        <v>78</v>
      </c>
      <c r="I9" s="30">
        <f t="shared" si="0"/>
        <v>233</v>
      </c>
      <c r="J9" s="1">
        <f t="shared" si="1"/>
        <v>6</v>
      </c>
      <c r="K9" s="4">
        <f>VLOOKUP(J9,'Points System'!$A$3:$B$53,2,FALSE)</f>
        <v>53</v>
      </c>
      <c r="L9" s="66"/>
      <c r="M9" s="3">
        <v>79</v>
      </c>
      <c r="N9" s="1">
        <v>81</v>
      </c>
      <c r="O9" s="1">
        <v>81</v>
      </c>
      <c r="P9" s="30">
        <f t="shared" si="2"/>
        <v>241</v>
      </c>
      <c r="Q9" s="1">
        <f t="shared" si="3"/>
        <v>6</v>
      </c>
      <c r="R9" s="4">
        <f>VLOOKUP(Q9,'Points System'!$A$3:$B$53,2,FALSE)</f>
        <v>53</v>
      </c>
      <c r="S9" s="66"/>
      <c r="T9" s="3">
        <v>80</v>
      </c>
      <c r="U9" s="1">
        <v>82</v>
      </c>
      <c r="V9" s="1">
        <v>80</v>
      </c>
      <c r="W9" s="77">
        <f t="shared" si="4"/>
        <v>242</v>
      </c>
      <c r="X9" s="1">
        <f t="shared" si="5"/>
        <v>6</v>
      </c>
      <c r="Y9" s="4">
        <f>VLOOKUP(X9,'Points System'!$A$3:$B$53,2,FALSE)</f>
        <v>53</v>
      </c>
      <c r="Z9" s="66"/>
      <c r="AA9" s="3">
        <f t="shared" si="6"/>
        <v>159</v>
      </c>
      <c r="AB9" s="4">
        <f t="shared" si="7"/>
        <v>6</v>
      </c>
    </row>
    <row r="10" spans="1:28" ht="15" thickBot="1" x14ac:dyDescent="0.35">
      <c r="B10" s="56">
        <v>328</v>
      </c>
      <c r="C10" s="27" t="s">
        <v>124</v>
      </c>
      <c r="D10" s="57" t="s">
        <v>47</v>
      </c>
      <c r="E10" s="57"/>
      <c r="F10" s="5">
        <v>80.5</v>
      </c>
      <c r="G10" s="6">
        <v>80</v>
      </c>
      <c r="H10" s="6">
        <v>80</v>
      </c>
      <c r="I10" s="42">
        <f t="shared" si="0"/>
        <v>240.5</v>
      </c>
      <c r="J10" s="6">
        <f t="shared" si="1"/>
        <v>4</v>
      </c>
      <c r="K10" s="7">
        <f>VLOOKUP(J10,'Points System'!$A$3:$B$53,2,FALSE)</f>
        <v>60</v>
      </c>
      <c r="L10" s="66"/>
      <c r="M10" s="5">
        <v>81.5</v>
      </c>
      <c r="N10" s="6">
        <v>84</v>
      </c>
      <c r="O10" s="6">
        <v>84</v>
      </c>
      <c r="P10" s="42">
        <f t="shared" si="2"/>
        <v>249.5</v>
      </c>
      <c r="Q10" s="6">
        <f t="shared" si="3"/>
        <v>2</v>
      </c>
      <c r="R10" s="7">
        <f>VLOOKUP(Q10,'Points System'!$A$3:$B$53,2,FALSE)</f>
        <v>75</v>
      </c>
      <c r="S10" s="66"/>
      <c r="T10" s="5">
        <v>86.5</v>
      </c>
      <c r="U10" s="6">
        <v>89</v>
      </c>
      <c r="V10" s="6">
        <v>88</v>
      </c>
      <c r="W10" s="78">
        <f t="shared" si="4"/>
        <v>263.5</v>
      </c>
      <c r="X10" s="6">
        <f t="shared" si="5"/>
        <v>3</v>
      </c>
      <c r="Y10" s="7">
        <f>VLOOKUP(X10,'Points System'!$A$3:$B$53,2,FALSE)</f>
        <v>65</v>
      </c>
      <c r="Z10" s="66"/>
      <c r="AA10" s="5">
        <f t="shared" si="6"/>
        <v>200</v>
      </c>
      <c r="AB10" s="7">
        <f t="shared" si="7"/>
        <v>3</v>
      </c>
    </row>
    <row r="12" spans="1:28" ht="15" thickBot="1" x14ac:dyDescent="0.35"/>
    <row r="13" spans="1:28" x14ac:dyDescent="0.3">
      <c r="A13" s="85" t="s">
        <v>20</v>
      </c>
      <c r="B13" s="85"/>
      <c r="C13" s="85"/>
      <c r="D13" s="22"/>
      <c r="E13" s="22"/>
      <c r="F13" s="22"/>
      <c r="G13" s="22"/>
      <c r="H13" s="22"/>
      <c r="I13" s="22"/>
      <c r="J13" s="22"/>
      <c r="M13" s="8"/>
      <c r="U13" s="86" t="s">
        <v>21</v>
      </c>
      <c r="V13" s="87"/>
      <c r="W13" s="87"/>
      <c r="X13" s="88"/>
    </row>
    <row r="14" spans="1:28" x14ac:dyDescent="0.3">
      <c r="A14" s="22"/>
      <c r="B14" s="22" t="s">
        <v>1</v>
      </c>
      <c r="C14" s="22" t="s">
        <v>22</v>
      </c>
      <c r="D14" s="22" t="s">
        <v>3</v>
      </c>
      <c r="E14" s="22"/>
      <c r="F14" s="22" t="s">
        <v>4</v>
      </c>
      <c r="G14" s="22" t="s">
        <v>5</v>
      </c>
      <c r="H14" s="22" t="s">
        <v>6</v>
      </c>
      <c r="I14" s="22" t="s">
        <v>7</v>
      </c>
      <c r="J14" s="22" t="s">
        <v>18</v>
      </c>
      <c r="M14" s="8" t="s">
        <v>23</v>
      </c>
      <c r="U14" s="9" t="s">
        <v>18</v>
      </c>
      <c r="V14" s="29" t="s">
        <v>24</v>
      </c>
      <c r="W14" s="29" t="s">
        <v>18</v>
      </c>
      <c r="X14" s="10" t="s">
        <v>24</v>
      </c>
      <c r="Y14" s="11"/>
      <c r="Z14" s="11"/>
    </row>
    <row r="15" spans="1:28" x14ac:dyDescent="0.3">
      <c r="A15" s="1">
        <v>1</v>
      </c>
      <c r="B15" s="56">
        <v>324</v>
      </c>
      <c r="C15" s="1" t="s">
        <v>123</v>
      </c>
      <c r="D15" s="57" t="s">
        <v>19</v>
      </c>
      <c r="E15" s="57"/>
      <c r="F15" s="1">
        <f t="shared" ref="F15:F20" si="8">VLOOKUP($C15,$C$5:$AB$10,9,FALSE)</f>
        <v>100</v>
      </c>
      <c r="G15" s="1">
        <f t="shared" ref="G15:G20" si="9">VLOOKUP($C15,$C$5:$AB$10,16,FALSE)</f>
        <v>100</v>
      </c>
      <c r="H15" s="1">
        <f t="shared" ref="H15:H20" si="10">VLOOKUP($C15,$C$5:$AB$10,23,FALSE)</f>
        <v>100</v>
      </c>
      <c r="I15" s="30">
        <f t="shared" ref="I15:I20" si="11">SUM(F15:H15)</f>
        <v>300</v>
      </c>
      <c r="J15" s="1">
        <f t="shared" ref="J15:J20" si="12">RANK(I15,$I$15:$I$20)</f>
        <v>1</v>
      </c>
      <c r="M15" s="46">
        <f t="shared" ref="M15:M20" si="13">I15-(VLOOKUP($C15,$C$5:$AB$10,25,FALSE))</f>
        <v>0</v>
      </c>
      <c r="U15" s="3">
        <v>1</v>
      </c>
      <c r="V15" s="1">
        <v>100</v>
      </c>
      <c r="W15" s="1">
        <v>26</v>
      </c>
      <c r="X15" s="4">
        <v>25</v>
      </c>
    </row>
    <row r="16" spans="1:28" x14ac:dyDescent="0.3">
      <c r="A16" s="1">
        <v>2</v>
      </c>
      <c r="B16" s="56">
        <v>323</v>
      </c>
      <c r="C16" s="59" t="s">
        <v>160</v>
      </c>
      <c r="D16" s="57" t="s">
        <v>125</v>
      </c>
      <c r="E16" s="57"/>
      <c r="F16" s="1">
        <f t="shared" si="8"/>
        <v>75</v>
      </c>
      <c r="G16" s="1">
        <f t="shared" si="9"/>
        <v>60</v>
      </c>
      <c r="H16" s="1">
        <f t="shared" si="10"/>
        <v>75</v>
      </c>
      <c r="I16" s="30">
        <f t="shared" si="11"/>
        <v>210</v>
      </c>
      <c r="J16" s="1">
        <f t="shared" si="12"/>
        <v>2</v>
      </c>
      <c r="M16" s="46">
        <f t="shared" si="13"/>
        <v>0</v>
      </c>
      <c r="U16" s="3">
        <v>2</v>
      </c>
      <c r="V16" s="1">
        <v>75</v>
      </c>
      <c r="W16" s="1">
        <v>27</v>
      </c>
      <c r="X16" s="4">
        <v>24</v>
      </c>
    </row>
    <row r="17" spans="1:24" x14ac:dyDescent="0.3">
      <c r="A17" s="1">
        <v>3</v>
      </c>
      <c r="B17" s="56">
        <v>328</v>
      </c>
      <c r="C17" s="1" t="s">
        <v>124</v>
      </c>
      <c r="D17" s="57" t="s">
        <v>47</v>
      </c>
      <c r="E17" s="57"/>
      <c r="F17" s="1">
        <f t="shared" si="8"/>
        <v>60</v>
      </c>
      <c r="G17" s="1">
        <f t="shared" si="9"/>
        <v>75</v>
      </c>
      <c r="H17" s="1">
        <f t="shared" si="10"/>
        <v>65</v>
      </c>
      <c r="I17" s="30">
        <f t="shared" si="11"/>
        <v>200</v>
      </c>
      <c r="J17" s="1">
        <f t="shared" si="12"/>
        <v>3</v>
      </c>
      <c r="M17" s="46">
        <f t="shared" si="13"/>
        <v>0</v>
      </c>
      <c r="U17" s="3">
        <v>3</v>
      </c>
      <c r="V17" s="1">
        <v>65</v>
      </c>
      <c r="W17" s="1">
        <v>28</v>
      </c>
      <c r="X17" s="4">
        <v>23</v>
      </c>
    </row>
    <row r="18" spans="1:24" x14ac:dyDescent="0.3">
      <c r="A18" s="1">
        <v>4</v>
      </c>
      <c r="B18" s="56">
        <v>326</v>
      </c>
      <c r="C18" s="1" t="s">
        <v>161</v>
      </c>
      <c r="D18" s="57" t="s">
        <v>125</v>
      </c>
      <c r="E18" s="57"/>
      <c r="F18" s="1">
        <f t="shared" si="8"/>
        <v>65</v>
      </c>
      <c r="G18" s="1">
        <f t="shared" si="9"/>
        <v>65</v>
      </c>
      <c r="H18" s="1">
        <f t="shared" si="10"/>
        <v>60</v>
      </c>
      <c r="I18" s="30">
        <f t="shared" si="11"/>
        <v>190</v>
      </c>
      <c r="J18" s="1">
        <f t="shared" si="12"/>
        <v>4</v>
      </c>
      <c r="M18" s="46">
        <f t="shared" si="13"/>
        <v>0</v>
      </c>
      <c r="U18" s="3">
        <v>4</v>
      </c>
      <c r="V18" s="1">
        <v>60</v>
      </c>
      <c r="W18" s="1">
        <v>29</v>
      </c>
      <c r="X18" s="4">
        <v>22</v>
      </c>
    </row>
    <row r="19" spans="1:24" x14ac:dyDescent="0.3">
      <c r="A19" s="1">
        <v>5</v>
      </c>
      <c r="B19" s="56">
        <v>325</v>
      </c>
      <c r="C19" s="1" t="s">
        <v>128</v>
      </c>
      <c r="D19" s="57" t="s">
        <v>49</v>
      </c>
      <c r="E19" s="57"/>
      <c r="F19" s="1">
        <f t="shared" si="8"/>
        <v>56</v>
      </c>
      <c r="G19" s="1">
        <f t="shared" si="9"/>
        <v>56</v>
      </c>
      <c r="H19" s="1">
        <f t="shared" si="10"/>
        <v>56</v>
      </c>
      <c r="I19" s="30">
        <f t="shared" si="11"/>
        <v>168</v>
      </c>
      <c r="J19" s="1">
        <f t="shared" si="12"/>
        <v>5</v>
      </c>
      <c r="M19" s="46">
        <f t="shared" si="13"/>
        <v>0</v>
      </c>
      <c r="U19" s="3">
        <v>5</v>
      </c>
      <c r="V19" s="1">
        <v>56</v>
      </c>
      <c r="W19" s="1">
        <v>30</v>
      </c>
      <c r="X19" s="4">
        <v>21</v>
      </c>
    </row>
    <row r="20" spans="1:24" x14ac:dyDescent="0.3">
      <c r="A20" s="1">
        <v>6</v>
      </c>
      <c r="B20" s="56">
        <v>327</v>
      </c>
      <c r="C20" s="1" t="s">
        <v>127</v>
      </c>
      <c r="D20" s="57" t="s">
        <v>19</v>
      </c>
      <c r="E20" s="57"/>
      <c r="F20" s="1">
        <f t="shared" si="8"/>
        <v>53</v>
      </c>
      <c r="G20" s="1">
        <f t="shared" si="9"/>
        <v>53</v>
      </c>
      <c r="H20" s="1">
        <f t="shared" si="10"/>
        <v>53</v>
      </c>
      <c r="I20" s="30">
        <f t="shared" si="11"/>
        <v>159</v>
      </c>
      <c r="J20" s="1">
        <f t="shared" si="12"/>
        <v>6</v>
      </c>
      <c r="M20" s="46">
        <f t="shared" si="13"/>
        <v>0</v>
      </c>
      <c r="U20" s="3">
        <v>6</v>
      </c>
      <c r="V20" s="1">
        <v>53</v>
      </c>
      <c r="W20" s="1">
        <v>31</v>
      </c>
      <c r="X20" s="4">
        <v>20</v>
      </c>
    </row>
    <row r="21" spans="1:24" x14ac:dyDescent="0.3">
      <c r="U21" s="3">
        <v>7</v>
      </c>
      <c r="V21" s="1">
        <v>50</v>
      </c>
      <c r="W21" s="1">
        <v>32</v>
      </c>
      <c r="X21" s="4">
        <v>19</v>
      </c>
    </row>
    <row r="22" spans="1:24" x14ac:dyDescent="0.3">
      <c r="A22" s="12" t="s">
        <v>25</v>
      </c>
      <c r="B22" s="12"/>
      <c r="C22" s="13">
        <v>6</v>
      </c>
      <c r="D22" s="12"/>
      <c r="E22" s="12"/>
      <c r="F22" s="12"/>
      <c r="U22" s="3">
        <v>8</v>
      </c>
      <c r="V22" s="1">
        <v>47</v>
      </c>
      <c r="W22" s="1">
        <v>33</v>
      </c>
      <c r="X22" s="4">
        <v>18</v>
      </c>
    </row>
    <row r="23" spans="1:24" x14ac:dyDescent="0.3">
      <c r="G23" s="28"/>
      <c r="U23" s="3">
        <v>9</v>
      </c>
      <c r="V23" s="1">
        <v>45</v>
      </c>
      <c r="W23" s="1">
        <v>34</v>
      </c>
      <c r="X23" s="4">
        <v>17</v>
      </c>
    </row>
    <row r="24" spans="1:24" x14ac:dyDescent="0.3">
      <c r="A24" s="89" t="str">
        <f>$A$1</f>
        <v>Senior Girls 16 Years</v>
      </c>
      <c r="B24" s="89"/>
      <c r="C24" s="89"/>
      <c r="D24" s="89"/>
      <c r="E24" s="23"/>
      <c r="U24" s="3">
        <v>10</v>
      </c>
      <c r="V24" s="1">
        <v>43</v>
      </c>
      <c r="W24" s="1">
        <v>35</v>
      </c>
      <c r="X24" s="4">
        <v>16</v>
      </c>
    </row>
    <row r="25" spans="1:24" x14ac:dyDescent="0.3">
      <c r="A25" s="1" t="s">
        <v>26</v>
      </c>
      <c r="B25" s="56">
        <v>324</v>
      </c>
      <c r="C25" s="1" t="s">
        <v>123</v>
      </c>
      <c r="D25" s="57" t="s">
        <v>19</v>
      </c>
      <c r="E25" s="57"/>
      <c r="U25" s="3">
        <v>11</v>
      </c>
      <c r="V25" s="1">
        <v>41</v>
      </c>
      <c r="W25" s="1">
        <v>36</v>
      </c>
      <c r="X25" s="4">
        <v>15</v>
      </c>
    </row>
    <row r="26" spans="1:24" x14ac:dyDescent="0.3">
      <c r="A26" s="1" t="s">
        <v>27</v>
      </c>
      <c r="B26" s="56">
        <v>323</v>
      </c>
      <c r="C26" s="59" t="s">
        <v>160</v>
      </c>
      <c r="D26" s="57" t="s">
        <v>125</v>
      </c>
      <c r="E26" s="57"/>
      <c r="U26" s="3">
        <v>12</v>
      </c>
      <c r="V26" s="1">
        <v>39</v>
      </c>
      <c r="W26" s="1">
        <v>37</v>
      </c>
      <c r="X26" s="4">
        <v>14</v>
      </c>
    </row>
    <row r="27" spans="1:24" x14ac:dyDescent="0.3">
      <c r="A27" s="1" t="s">
        <v>28</v>
      </c>
      <c r="B27" s="56">
        <v>328</v>
      </c>
      <c r="C27" s="1" t="s">
        <v>124</v>
      </c>
      <c r="D27" s="57" t="s">
        <v>47</v>
      </c>
      <c r="E27" s="57"/>
      <c r="U27" s="3">
        <v>13</v>
      </c>
      <c r="V27" s="1">
        <v>38</v>
      </c>
      <c r="W27" s="1">
        <v>38</v>
      </c>
      <c r="X27" s="4">
        <v>13</v>
      </c>
    </row>
    <row r="28" spans="1:24" x14ac:dyDescent="0.3">
      <c r="A28" s="1" t="s">
        <v>29</v>
      </c>
      <c r="B28" s="56">
        <v>326</v>
      </c>
      <c r="C28" s="1" t="s">
        <v>161</v>
      </c>
      <c r="D28" s="57" t="s">
        <v>125</v>
      </c>
      <c r="E28" s="57"/>
      <c r="U28" s="3">
        <v>14</v>
      </c>
      <c r="V28" s="1">
        <v>37</v>
      </c>
      <c r="W28" s="1">
        <v>39</v>
      </c>
      <c r="X28" s="4">
        <v>12</v>
      </c>
    </row>
    <row r="29" spans="1:24" x14ac:dyDescent="0.3">
      <c r="A29" s="1" t="s">
        <v>34</v>
      </c>
      <c r="B29" s="56">
        <v>325</v>
      </c>
      <c r="C29" s="1" t="s">
        <v>128</v>
      </c>
      <c r="D29" s="57" t="s">
        <v>49</v>
      </c>
      <c r="E29" s="57"/>
      <c r="U29" s="3">
        <v>15</v>
      </c>
      <c r="V29" s="1">
        <v>36</v>
      </c>
      <c r="W29" s="1">
        <v>40</v>
      </c>
      <c r="X29" s="4">
        <v>11</v>
      </c>
    </row>
    <row r="30" spans="1:24" x14ac:dyDescent="0.3">
      <c r="A30" s="1" t="s">
        <v>35</v>
      </c>
      <c r="B30" s="56">
        <v>327</v>
      </c>
      <c r="C30" s="1" t="s">
        <v>127</v>
      </c>
      <c r="D30" s="57" t="s">
        <v>19</v>
      </c>
      <c r="E30" s="57"/>
      <c r="U30" s="3">
        <v>16</v>
      </c>
      <c r="V30" s="1">
        <v>35</v>
      </c>
      <c r="W30" s="1">
        <v>41</v>
      </c>
      <c r="X30" s="4">
        <v>10</v>
      </c>
    </row>
    <row r="31" spans="1:24" x14ac:dyDescent="0.3">
      <c r="B31" s="56"/>
      <c r="C31" s="58"/>
      <c r="D31" s="57"/>
      <c r="E31" s="57"/>
      <c r="U31" s="3">
        <v>17</v>
      </c>
      <c r="V31" s="1">
        <v>34</v>
      </c>
      <c r="W31" s="1">
        <v>42</v>
      </c>
      <c r="X31" s="4">
        <v>9</v>
      </c>
    </row>
    <row r="32" spans="1:24" x14ac:dyDescent="0.3">
      <c r="B32" s="56"/>
      <c r="C32" s="27"/>
      <c r="D32" s="57"/>
      <c r="E32" s="57"/>
      <c r="U32" s="3">
        <v>18</v>
      </c>
      <c r="V32" s="1">
        <v>33</v>
      </c>
      <c r="W32" s="1">
        <v>43</v>
      </c>
      <c r="X32" s="4">
        <v>8</v>
      </c>
    </row>
    <row r="33" spans="1:24" x14ac:dyDescent="0.3">
      <c r="B33" s="56"/>
      <c r="C33" s="55"/>
      <c r="D33" s="57"/>
      <c r="E33" s="57"/>
      <c r="U33" s="3">
        <v>19</v>
      </c>
      <c r="V33" s="1">
        <v>32</v>
      </c>
      <c r="W33" s="1">
        <v>44</v>
      </c>
      <c r="X33" s="4">
        <v>7</v>
      </c>
    </row>
    <row r="34" spans="1:24" x14ac:dyDescent="0.3">
      <c r="B34" s="56"/>
      <c r="C34" s="58"/>
      <c r="D34" s="57"/>
      <c r="E34" s="57"/>
      <c r="U34" s="3">
        <v>20</v>
      </c>
      <c r="V34" s="1">
        <v>31</v>
      </c>
      <c r="W34" s="1">
        <v>45</v>
      </c>
      <c r="X34" s="4">
        <v>6</v>
      </c>
    </row>
    <row r="35" spans="1:24" x14ac:dyDescent="0.3">
      <c r="B35"/>
      <c r="C35" s="54"/>
      <c r="D35"/>
      <c r="E35"/>
      <c r="U35" s="3">
        <v>21</v>
      </c>
      <c r="V35" s="1">
        <v>30</v>
      </c>
      <c r="W35" s="1">
        <v>46</v>
      </c>
      <c r="X35" s="4">
        <v>5</v>
      </c>
    </row>
    <row r="36" spans="1:24" x14ac:dyDescent="0.3">
      <c r="U36" s="3">
        <v>22</v>
      </c>
      <c r="V36" s="1">
        <v>29</v>
      </c>
      <c r="W36" s="1">
        <v>47</v>
      </c>
      <c r="X36" s="4">
        <v>4</v>
      </c>
    </row>
    <row r="37" spans="1:24" x14ac:dyDescent="0.3">
      <c r="A37" s="16" t="s">
        <v>30</v>
      </c>
      <c r="B37" s="14"/>
      <c r="C37" s="14"/>
      <c r="D37" s="14"/>
      <c r="E37" s="14"/>
      <c r="U37" s="3">
        <v>23</v>
      </c>
      <c r="V37" s="1">
        <v>28</v>
      </c>
      <c r="W37" s="1">
        <v>48</v>
      </c>
      <c r="X37" s="4">
        <v>3</v>
      </c>
    </row>
    <row r="38" spans="1:24" x14ac:dyDescent="0.3">
      <c r="A38" s="2" t="s">
        <v>31</v>
      </c>
      <c r="B38" s="14"/>
      <c r="C38" s="14"/>
      <c r="D38" s="14"/>
      <c r="E38" s="14"/>
      <c r="U38" s="3">
        <v>24</v>
      </c>
      <c r="V38" s="1">
        <v>27</v>
      </c>
      <c r="W38" s="1">
        <v>49</v>
      </c>
      <c r="X38" s="4">
        <v>2</v>
      </c>
    </row>
    <row r="39" spans="1:24" ht="18.600000000000001" thickBot="1" x14ac:dyDescent="0.4">
      <c r="A39" s="90" t="str">
        <f>$A$1</f>
        <v>Senior Girls 16 Years</v>
      </c>
      <c r="B39" s="90"/>
      <c r="C39" s="90"/>
      <c r="D39" s="90"/>
      <c r="E39" s="90"/>
      <c r="F39" s="90"/>
      <c r="U39" s="5">
        <v>25</v>
      </c>
      <c r="V39" s="6">
        <v>26</v>
      </c>
      <c r="W39" s="6">
        <v>50</v>
      </c>
      <c r="X39" s="7">
        <v>1</v>
      </c>
    </row>
    <row r="40" spans="1:24" ht="18" x14ac:dyDescent="0.35">
      <c r="A40" s="49" t="s">
        <v>35</v>
      </c>
      <c r="B40" s="60">
        <v>327</v>
      </c>
      <c r="C40" s="49" t="s">
        <v>127</v>
      </c>
      <c r="D40" s="62" t="s">
        <v>19</v>
      </c>
      <c r="E40" s="62"/>
      <c r="F40" s="49"/>
    </row>
    <row r="41" spans="1:24" ht="18" x14ac:dyDescent="0.35">
      <c r="A41" s="49" t="s">
        <v>34</v>
      </c>
      <c r="B41" s="60">
        <v>325</v>
      </c>
      <c r="C41" s="49" t="s">
        <v>128</v>
      </c>
      <c r="D41" s="62" t="s">
        <v>49</v>
      </c>
      <c r="E41" s="62"/>
      <c r="F41" s="48" t="s">
        <v>32</v>
      </c>
    </row>
    <row r="42" spans="1:24" ht="18" x14ac:dyDescent="0.35">
      <c r="A42" s="49" t="s">
        <v>29</v>
      </c>
      <c r="B42" s="60">
        <v>326</v>
      </c>
      <c r="C42" s="49" t="s">
        <v>161</v>
      </c>
      <c r="D42" s="62" t="s">
        <v>125</v>
      </c>
      <c r="E42" s="62"/>
      <c r="F42" s="48" t="s">
        <v>32</v>
      </c>
      <c r="H42" s="36"/>
      <c r="I42" s="35"/>
    </row>
    <row r="43" spans="1:24" ht="18" x14ac:dyDescent="0.35">
      <c r="A43" s="49" t="s">
        <v>28</v>
      </c>
      <c r="B43" s="60">
        <v>328</v>
      </c>
      <c r="C43" s="49" t="s">
        <v>124</v>
      </c>
      <c r="D43" s="62" t="s">
        <v>47</v>
      </c>
      <c r="E43" s="62"/>
      <c r="F43" s="48" t="s">
        <v>32</v>
      </c>
      <c r="H43" s="36"/>
      <c r="I43" s="35"/>
    </row>
    <row r="44" spans="1:24" ht="18" x14ac:dyDescent="0.35">
      <c r="A44" s="49" t="s">
        <v>27</v>
      </c>
      <c r="B44" s="60">
        <v>323</v>
      </c>
      <c r="C44" s="64" t="s">
        <v>160</v>
      </c>
      <c r="D44" s="62" t="s">
        <v>125</v>
      </c>
      <c r="E44" s="62"/>
      <c r="F44" s="48" t="s">
        <v>32</v>
      </c>
      <c r="H44" s="36"/>
      <c r="I44" s="35"/>
      <c r="K44" s="15"/>
      <c r="L44" s="15"/>
    </row>
    <row r="45" spans="1:24" ht="18" x14ac:dyDescent="0.35">
      <c r="A45" s="49"/>
      <c r="B45" s="52"/>
      <c r="C45" s="51"/>
      <c r="D45" s="51"/>
      <c r="E45" s="51"/>
      <c r="F45" s="49"/>
      <c r="H45" s="36"/>
      <c r="I45" s="35"/>
      <c r="J45" s="35"/>
    </row>
    <row r="46" spans="1:24" ht="18" x14ac:dyDescent="0.35">
      <c r="A46" s="48" t="s">
        <v>139</v>
      </c>
      <c r="B46" s="49"/>
      <c r="C46" s="49"/>
      <c r="D46" s="49"/>
      <c r="E46" s="49"/>
      <c r="F46" s="49"/>
      <c r="H46" s="36"/>
      <c r="I46" s="35"/>
      <c r="J46" s="35"/>
    </row>
    <row r="47" spans="1:24" ht="18" x14ac:dyDescent="0.35">
      <c r="A47" s="49"/>
      <c r="B47" s="60">
        <v>324</v>
      </c>
      <c r="C47" s="49" t="s">
        <v>123</v>
      </c>
      <c r="D47" s="62" t="s">
        <v>19</v>
      </c>
      <c r="E47" s="62"/>
      <c r="F47" s="48" t="s">
        <v>32</v>
      </c>
      <c r="H47" s="36"/>
      <c r="I47" s="35"/>
      <c r="J47" s="35"/>
    </row>
    <row r="48" spans="1:24" ht="18" x14ac:dyDescent="0.35">
      <c r="A48" s="49"/>
      <c r="B48" s="49"/>
      <c r="C48" s="49"/>
      <c r="D48" s="49"/>
      <c r="E48" s="49"/>
      <c r="F48" s="49"/>
      <c r="H48" s="36"/>
      <c r="I48" s="35"/>
      <c r="J48" s="35"/>
    </row>
    <row r="49" spans="1:10" ht="18" x14ac:dyDescent="0.35">
      <c r="A49" s="48" t="s">
        <v>85</v>
      </c>
      <c r="B49" s="49"/>
      <c r="C49" s="49"/>
      <c r="D49" s="49"/>
      <c r="E49" s="49"/>
      <c r="F49" s="49"/>
      <c r="H49" s="36"/>
      <c r="I49" s="35"/>
      <c r="J49" s="35"/>
    </row>
    <row r="50" spans="1:10" ht="18" x14ac:dyDescent="0.35">
      <c r="A50" s="53"/>
      <c r="B50" s="50" t="s">
        <v>80</v>
      </c>
      <c r="C50" s="49"/>
      <c r="D50" s="49"/>
      <c r="E50" s="49"/>
      <c r="F50" s="49"/>
    </row>
    <row r="51" spans="1:10" ht="18" x14ac:dyDescent="0.35">
      <c r="A51" s="49"/>
      <c r="B51" s="50" t="s">
        <v>180</v>
      </c>
      <c r="C51" s="49"/>
      <c r="D51" s="49"/>
      <c r="E51" s="49"/>
      <c r="F51" s="49"/>
    </row>
    <row r="52" spans="1:10" ht="18" x14ac:dyDescent="0.35">
      <c r="A52" s="49"/>
      <c r="B52" s="17"/>
      <c r="C52" s="49"/>
      <c r="D52" s="49"/>
      <c r="E52" s="49"/>
      <c r="F52" s="49"/>
    </row>
    <row r="53" spans="1:10" ht="18" x14ac:dyDescent="0.35">
      <c r="A53" s="49"/>
      <c r="B53" s="49"/>
      <c r="C53" s="49"/>
      <c r="D53" s="49"/>
      <c r="E53" s="49"/>
      <c r="F53" s="49"/>
    </row>
    <row r="54" spans="1:10" ht="18" x14ac:dyDescent="0.35">
      <c r="A54" s="49"/>
      <c r="B54" s="48" t="s">
        <v>32</v>
      </c>
      <c r="C54" s="48" t="s">
        <v>33</v>
      </c>
      <c r="D54" s="49"/>
      <c r="E54" s="49"/>
      <c r="F54" s="49"/>
    </row>
  </sheetData>
  <autoFilter ref="B14:J20" xr:uid="{D004B05E-DEEB-4C36-BFF5-5D5E52537225}">
    <sortState xmlns:xlrd2="http://schemas.microsoft.com/office/spreadsheetml/2017/richdata2" ref="B15:J20">
      <sortCondition ref="J14:J20"/>
    </sortState>
  </autoFilter>
  <mergeCells count="11">
    <mergeCell ref="AA3:AB3"/>
    <mergeCell ref="A13:C13"/>
    <mergeCell ref="U13:X13"/>
    <mergeCell ref="A24:D24"/>
    <mergeCell ref="A39:F39"/>
    <mergeCell ref="F2:K2"/>
    <mergeCell ref="M2:R2"/>
    <mergeCell ref="T2:Y2"/>
    <mergeCell ref="F3:K3"/>
    <mergeCell ref="M3:R3"/>
    <mergeCell ref="T3:Y3"/>
  </mergeCells>
  <conditionalFormatting sqref="I5:J10">
    <cfRule type="duplicateValues" dxfId="28" priority="1"/>
  </conditionalFormatting>
  <conditionalFormatting sqref="I15:J20">
    <cfRule type="duplicateValues" dxfId="27" priority="4"/>
  </conditionalFormatting>
  <conditionalFormatting sqref="P5:Q10">
    <cfRule type="duplicateValues" dxfId="26" priority="2"/>
  </conditionalFormatting>
  <conditionalFormatting sqref="W5:X10">
    <cfRule type="duplicateValues" dxfId="25" priority="3"/>
  </conditionalFormatting>
  <printOptions gridLines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&amp;C2022 WA STATE SOLO CHAMPIONSHIP</oddHeader>
  </headerFooter>
  <colBreaks count="2" manualBreakCount="2">
    <brk id="12" max="1048575" man="1"/>
    <brk id="19" max="1048575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E1D7D-A2E5-46DF-B4DA-67B023EA7D5E}">
  <sheetPr>
    <tabColor theme="7" tint="0.79998168889431442"/>
    <pageSetUpPr fitToPage="1"/>
  </sheetPr>
  <dimension ref="A1:AB38"/>
  <sheetViews>
    <sheetView zoomScale="80" zoomScaleNormal="80" workbookViewId="0">
      <pane xSplit="4" ySplit="4" topLeftCell="E5" activePane="bottomRight" state="frozen"/>
      <selection sqref="A1:Y10"/>
      <selection pane="topRight" sqref="A1:Y10"/>
      <selection pane="bottomLeft" sqref="A1:Y10"/>
      <selection pane="bottomRight" activeCell="K17" sqref="K17"/>
    </sheetView>
  </sheetViews>
  <sheetFormatPr defaultColWidth="9.109375" defaultRowHeight="14.4" outlineLevelCol="1" x14ac:dyDescent="0.3"/>
  <cols>
    <col min="1" max="1" width="4.88671875" style="1" customWidth="1"/>
    <col min="2" max="2" width="5.6640625" style="1" bestFit="1" customWidth="1"/>
    <col min="3" max="3" width="19.5546875" style="1" hidden="1" customWidth="1" outlineLevel="1"/>
    <col min="4" max="4" width="28.6640625" style="1" hidden="1" customWidth="1" outlineLevel="1"/>
    <col min="5" max="5" width="2.44140625" style="1" customWidth="1" collapsed="1"/>
    <col min="6" max="6" width="11.109375" style="1" customWidth="1" outlineLevel="1"/>
    <col min="7" max="7" width="10.44140625" style="1" customWidth="1" outlineLevel="1"/>
    <col min="8" max="8" width="12.109375" style="1" customWidth="1" outlineLevel="1"/>
    <col min="9" max="9" width="7.109375" style="1" customWidth="1" outlineLevel="1"/>
    <col min="10" max="10" width="8.33203125" style="1" customWidth="1" outlineLevel="1"/>
    <col min="11" max="11" width="9" style="1" customWidth="1" outlineLevel="1"/>
    <col min="12" max="12" width="2.6640625" style="1" customWidth="1"/>
    <col min="13" max="13" width="11.109375" style="1" customWidth="1" outlineLevel="1"/>
    <col min="14" max="14" width="10.44140625" style="1" customWidth="1" outlineLevel="1"/>
    <col min="15" max="15" width="10.5546875" style="1" customWidth="1" outlineLevel="1"/>
    <col min="16" max="16" width="6" style="1" customWidth="1" outlineLevel="1"/>
    <col min="17" max="17" width="8.33203125" style="1" customWidth="1" outlineLevel="1"/>
    <col min="18" max="18" width="9" style="1" customWidth="1" outlineLevel="1"/>
    <col min="19" max="19" width="2.6640625" style="1" customWidth="1"/>
    <col min="20" max="20" width="11.109375" style="1" customWidth="1" outlineLevel="1"/>
    <col min="21" max="21" width="10.44140625" style="1" customWidth="1" outlineLevel="1"/>
    <col min="22" max="22" width="10.5546875" style="1" customWidth="1" outlineLevel="1"/>
    <col min="23" max="23" width="6" style="1" customWidth="1" outlineLevel="1"/>
    <col min="24" max="24" width="8.33203125" style="1" customWidth="1" outlineLevel="1"/>
    <col min="25" max="25" width="9" style="1" customWidth="1" outlineLevel="1"/>
    <col min="26" max="26" width="2.6640625" style="1" customWidth="1"/>
    <col min="27" max="27" width="5.88671875" style="1" customWidth="1" collapsed="1"/>
    <col min="28" max="28" width="5.88671875" style="1" bestFit="1" customWidth="1"/>
    <col min="29" max="16384" width="9.109375" style="1"/>
  </cols>
  <sheetData>
    <row r="1" spans="1:28" ht="16.2" thickBot="1" x14ac:dyDescent="0.35">
      <c r="A1" s="67" t="s">
        <v>90</v>
      </c>
      <c r="B1" s="2"/>
      <c r="C1" s="2"/>
      <c r="E1" s="2"/>
      <c r="F1" s="2"/>
      <c r="H1" s="2"/>
      <c r="M1" s="2"/>
      <c r="O1" s="2"/>
      <c r="T1" s="2"/>
      <c r="V1" s="2"/>
    </row>
    <row r="2" spans="1:28" ht="15" thickBot="1" x14ac:dyDescent="0.35">
      <c r="A2" s="2"/>
      <c r="F2" s="79" t="str">
        <f>VLOOKUP(F3,Judges!$B$5:$C$7,2,FALSE)</f>
        <v>Clare McNeill-Arnall ADCRG</v>
      </c>
      <c r="G2" s="80"/>
      <c r="H2" s="80"/>
      <c r="I2" s="80"/>
      <c r="J2" s="80"/>
      <c r="K2" s="81"/>
      <c r="L2" s="65"/>
      <c r="M2" s="79" t="str">
        <f>VLOOKUP(M3,Judges!$B$5:$C$7,2,FALSE)</f>
        <v>Chris Carswell ADCRG</v>
      </c>
      <c r="N2" s="80"/>
      <c r="O2" s="80"/>
      <c r="P2" s="80"/>
      <c r="Q2" s="80"/>
      <c r="R2" s="81"/>
      <c r="S2" s="65"/>
      <c r="T2" s="79" t="str">
        <f>VLOOKUP(T3,Judges!$B$5:$C$7,2,FALSE)</f>
        <v>Helan Green ADCRG</v>
      </c>
      <c r="U2" s="80"/>
      <c r="V2" s="80"/>
      <c r="W2" s="80"/>
      <c r="X2" s="80"/>
      <c r="Y2" s="81"/>
    </row>
    <row r="3" spans="1:28" s="2" customFormat="1" x14ac:dyDescent="0.3">
      <c r="A3" s="24"/>
      <c r="B3" s="24" t="s">
        <v>1</v>
      </c>
      <c r="C3" s="24" t="s">
        <v>2</v>
      </c>
      <c r="D3" s="24" t="s">
        <v>3</v>
      </c>
      <c r="E3" s="24"/>
      <c r="F3" s="82" t="s">
        <v>4</v>
      </c>
      <c r="G3" s="83"/>
      <c r="H3" s="83"/>
      <c r="I3" s="83"/>
      <c r="J3" s="83"/>
      <c r="K3" s="84"/>
      <c r="L3" s="65"/>
      <c r="M3" s="82" t="s">
        <v>5</v>
      </c>
      <c r="N3" s="83"/>
      <c r="O3" s="83"/>
      <c r="P3" s="83"/>
      <c r="Q3" s="83"/>
      <c r="R3" s="84"/>
      <c r="S3" s="65"/>
      <c r="T3" s="82" t="s">
        <v>6</v>
      </c>
      <c r="U3" s="83"/>
      <c r="V3" s="83"/>
      <c r="W3" s="83"/>
      <c r="X3" s="83"/>
      <c r="Y3" s="83"/>
      <c r="Z3" s="65"/>
      <c r="AA3" s="82" t="s">
        <v>7</v>
      </c>
      <c r="AB3" s="84"/>
    </row>
    <row r="4" spans="1:28" s="2" customFormat="1" x14ac:dyDescent="0.3">
      <c r="A4" s="24"/>
      <c r="B4" s="24"/>
      <c r="C4" s="24"/>
      <c r="D4" s="24"/>
      <c r="E4" s="24"/>
      <c r="F4" s="25" t="s">
        <v>8</v>
      </c>
      <c r="G4" s="23" t="s">
        <v>9</v>
      </c>
      <c r="H4" s="23" t="s">
        <v>10</v>
      </c>
      <c r="I4" s="23" t="s">
        <v>7</v>
      </c>
      <c r="J4" s="23" t="s">
        <v>11</v>
      </c>
      <c r="K4" s="26" t="s">
        <v>12</v>
      </c>
      <c r="L4" s="65"/>
      <c r="M4" s="25" t="s">
        <v>8</v>
      </c>
      <c r="N4" s="23" t="s">
        <v>9</v>
      </c>
      <c r="O4" s="23" t="s">
        <v>10</v>
      </c>
      <c r="P4" s="23" t="s">
        <v>7</v>
      </c>
      <c r="Q4" s="23" t="s">
        <v>13</v>
      </c>
      <c r="R4" s="26" t="s">
        <v>14</v>
      </c>
      <c r="S4" s="65"/>
      <c r="T4" s="25" t="s">
        <v>8</v>
      </c>
      <c r="U4" s="23" t="s">
        <v>9</v>
      </c>
      <c r="V4" s="23" t="s">
        <v>10</v>
      </c>
      <c r="W4" s="23" t="s">
        <v>7</v>
      </c>
      <c r="X4" s="23" t="s">
        <v>15</v>
      </c>
      <c r="Y4" s="23" t="s">
        <v>16</v>
      </c>
      <c r="Z4" s="65"/>
      <c r="AA4" s="25" t="s">
        <v>17</v>
      </c>
      <c r="AB4" s="26" t="s">
        <v>18</v>
      </c>
    </row>
    <row r="5" spans="1:28" x14ac:dyDescent="0.3">
      <c r="B5" s="56">
        <v>196</v>
      </c>
      <c r="C5" s="59" t="s">
        <v>96</v>
      </c>
      <c r="D5" s="57" t="s">
        <v>19</v>
      </c>
      <c r="E5" s="57"/>
      <c r="F5" s="3">
        <v>80.5</v>
      </c>
      <c r="G5" s="1">
        <v>81</v>
      </c>
      <c r="H5" s="1">
        <v>79</v>
      </c>
      <c r="I5" s="30">
        <f t="shared" ref="I5:I7" si="0">SUM(F5:H5)</f>
        <v>240.5</v>
      </c>
      <c r="J5" s="1">
        <f>RANK(I5,$I$5:$I$7)</f>
        <v>2</v>
      </c>
      <c r="K5" s="4">
        <f>VLOOKUP(J5,'Points System'!$A$3:$B$53,2,FALSE)</f>
        <v>75</v>
      </c>
      <c r="L5" s="66"/>
      <c r="M5" s="3">
        <v>82</v>
      </c>
      <c r="N5" s="1">
        <v>83</v>
      </c>
      <c r="O5" s="1">
        <v>81</v>
      </c>
      <c r="P5" s="30">
        <f t="shared" ref="P5:P7" si="1">SUM(M5:O5)</f>
        <v>246</v>
      </c>
      <c r="Q5" s="1">
        <f>RANK(P5,$P$5:$P$7)</f>
        <v>1</v>
      </c>
      <c r="R5" s="4">
        <f>VLOOKUP(Q5,'Points System'!$A$3:$B$53,2,FALSE)</f>
        <v>100</v>
      </c>
      <c r="S5" s="66"/>
      <c r="T5" s="3">
        <v>85</v>
      </c>
      <c r="U5" s="1">
        <v>84</v>
      </c>
      <c r="V5" s="1">
        <v>83</v>
      </c>
      <c r="W5" s="30">
        <f t="shared" ref="W5:W7" si="2">SUM(T5:V5)</f>
        <v>252</v>
      </c>
      <c r="X5" s="1">
        <f>RANK(W5,$W$5:$W$7)</f>
        <v>2</v>
      </c>
      <c r="Y5" s="4">
        <f>VLOOKUP(X5,'Points System'!$A$3:$B$53,2,FALSE)</f>
        <v>75</v>
      </c>
      <c r="Z5" s="65"/>
      <c r="AA5" s="3">
        <f>K5+R5+Y5</f>
        <v>250</v>
      </c>
      <c r="AB5" s="4">
        <f>RANK(AA5,$AA$5:$AA$7)</f>
        <v>2</v>
      </c>
    </row>
    <row r="6" spans="1:28" x14ac:dyDescent="0.3">
      <c r="B6" s="56">
        <v>197</v>
      </c>
      <c r="C6" s="1" t="s">
        <v>87</v>
      </c>
      <c r="D6" s="57" t="s">
        <v>56</v>
      </c>
      <c r="E6" s="57"/>
      <c r="F6" s="3">
        <v>80</v>
      </c>
      <c r="G6" s="1">
        <v>79</v>
      </c>
      <c r="H6" s="1">
        <v>78</v>
      </c>
      <c r="I6" s="30">
        <f t="shared" si="0"/>
        <v>237</v>
      </c>
      <c r="J6" s="1">
        <f>RANK(I6,$I$5:$I$7)</f>
        <v>3</v>
      </c>
      <c r="K6" s="4">
        <f>VLOOKUP(J6,'Points System'!$A$3:$B$53,2,FALSE)</f>
        <v>65</v>
      </c>
      <c r="L6" s="66"/>
      <c r="M6" s="3">
        <v>80</v>
      </c>
      <c r="N6" s="1">
        <v>82</v>
      </c>
      <c r="O6" s="1">
        <v>80</v>
      </c>
      <c r="P6" s="30">
        <f t="shared" si="1"/>
        <v>242</v>
      </c>
      <c r="Q6" s="1">
        <f>RANK(P6,$P$5:$P$7)</f>
        <v>3</v>
      </c>
      <c r="R6" s="4">
        <f>VLOOKUP(Q6,'Points System'!$A$3:$B$53,2,FALSE)</f>
        <v>65</v>
      </c>
      <c r="S6" s="66"/>
      <c r="T6" s="3">
        <v>86</v>
      </c>
      <c r="U6" s="1">
        <v>85</v>
      </c>
      <c r="V6" s="1">
        <v>80</v>
      </c>
      <c r="W6" s="30">
        <f t="shared" si="2"/>
        <v>251</v>
      </c>
      <c r="X6" s="1">
        <f>RANK(W6,$W$5:$W$7)</f>
        <v>3</v>
      </c>
      <c r="Y6" s="4">
        <f>VLOOKUP(X6,'Points System'!$A$3:$B$53,2,FALSE)</f>
        <v>65</v>
      </c>
      <c r="Z6" s="66"/>
      <c r="AA6" s="3">
        <f>K6+R6+Y6</f>
        <v>195</v>
      </c>
      <c r="AB6" s="4">
        <f>RANK(AA6,$AA$5:$AA$7)</f>
        <v>3</v>
      </c>
    </row>
    <row r="7" spans="1:28" ht="15" thickBot="1" x14ac:dyDescent="0.35">
      <c r="B7" s="56">
        <v>198</v>
      </c>
      <c r="C7" s="27" t="s">
        <v>86</v>
      </c>
      <c r="D7" s="57" t="s">
        <v>47</v>
      </c>
      <c r="E7" s="57"/>
      <c r="F7" s="5">
        <v>82</v>
      </c>
      <c r="G7" s="6">
        <v>84</v>
      </c>
      <c r="H7" s="6">
        <v>84</v>
      </c>
      <c r="I7" s="42">
        <f t="shared" si="0"/>
        <v>250</v>
      </c>
      <c r="J7" s="6">
        <f>RANK(I7,$I$5:$I$7)</f>
        <v>1</v>
      </c>
      <c r="K7" s="7">
        <f>VLOOKUP(J7,'Points System'!$A$3:$B$53,2,FALSE)</f>
        <v>100</v>
      </c>
      <c r="L7" s="66"/>
      <c r="M7" s="5">
        <v>81</v>
      </c>
      <c r="N7" s="6">
        <v>81</v>
      </c>
      <c r="O7" s="6">
        <v>82</v>
      </c>
      <c r="P7" s="42">
        <f t="shared" si="1"/>
        <v>244</v>
      </c>
      <c r="Q7" s="6">
        <f>RANK(P7,$P$5:$P$7)</f>
        <v>2</v>
      </c>
      <c r="R7" s="7">
        <f>VLOOKUP(Q7,'Points System'!$A$3:$B$53,2,FALSE)</f>
        <v>75</v>
      </c>
      <c r="S7" s="66"/>
      <c r="T7" s="5">
        <v>86.5</v>
      </c>
      <c r="U7" s="6">
        <v>85.5</v>
      </c>
      <c r="V7" s="6">
        <v>90</v>
      </c>
      <c r="W7" s="42">
        <f t="shared" si="2"/>
        <v>262</v>
      </c>
      <c r="X7" s="6">
        <f>RANK(W7,$W$5:$W$7)</f>
        <v>1</v>
      </c>
      <c r="Y7" s="7">
        <f>VLOOKUP(X7,'Points System'!$A$3:$B$53,2,FALSE)</f>
        <v>100</v>
      </c>
      <c r="Z7" s="66"/>
      <c r="AA7" s="5">
        <f>K7+R7+Y7</f>
        <v>275</v>
      </c>
      <c r="AB7" s="7">
        <f>RANK(AA7,$AA$5:$AA$7)</f>
        <v>1</v>
      </c>
    </row>
    <row r="9" spans="1:28" ht="15" thickBot="1" x14ac:dyDescent="0.35"/>
    <row r="10" spans="1:28" x14ac:dyDescent="0.3">
      <c r="A10" s="85" t="s">
        <v>20</v>
      </c>
      <c r="B10" s="85"/>
      <c r="C10" s="85"/>
      <c r="D10" s="22"/>
      <c r="E10" s="22"/>
      <c r="F10" s="22"/>
      <c r="G10" s="22"/>
      <c r="H10" s="22"/>
      <c r="I10" s="22"/>
      <c r="J10" s="22"/>
      <c r="M10" s="8"/>
      <c r="U10" s="86" t="s">
        <v>21</v>
      </c>
      <c r="V10" s="87"/>
      <c r="W10" s="87"/>
      <c r="X10" s="88"/>
    </row>
    <row r="11" spans="1:28" x14ac:dyDescent="0.3">
      <c r="A11" s="22"/>
      <c r="B11" s="22" t="s">
        <v>1</v>
      </c>
      <c r="C11" s="22" t="s">
        <v>22</v>
      </c>
      <c r="D11" s="22" t="s">
        <v>3</v>
      </c>
      <c r="E11" s="22"/>
      <c r="F11" s="22" t="s">
        <v>4</v>
      </c>
      <c r="G11" s="22" t="s">
        <v>5</v>
      </c>
      <c r="H11" s="22" t="s">
        <v>6</v>
      </c>
      <c r="I11" s="22" t="s">
        <v>7</v>
      </c>
      <c r="J11" s="22" t="s">
        <v>18</v>
      </c>
      <c r="M11" s="8" t="s">
        <v>23</v>
      </c>
      <c r="U11" s="9" t="s">
        <v>18</v>
      </c>
      <c r="V11" s="29" t="s">
        <v>24</v>
      </c>
      <c r="W11" s="29" t="s">
        <v>18</v>
      </c>
      <c r="X11" s="10" t="s">
        <v>24</v>
      </c>
      <c r="Y11" s="11"/>
      <c r="Z11" s="11"/>
    </row>
    <row r="12" spans="1:28" x14ac:dyDescent="0.3">
      <c r="A12" s="1">
        <v>1</v>
      </c>
      <c r="B12" s="56">
        <v>198</v>
      </c>
      <c r="C12" s="1" t="s">
        <v>86</v>
      </c>
      <c r="D12" s="57" t="s">
        <v>47</v>
      </c>
      <c r="E12" s="57"/>
      <c r="F12" s="1">
        <f>VLOOKUP($C12,$C$5:$AB$7,9,FALSE)</f>
        <v>100</v>
      </c>
      <c r="G12" s="1">
        <f>VLOOKUP($C12,$C$5:$AB$7,16,FALSE)</f>
        <v>75</v>
      </c>
      <c r="H12" s="1">
        <f>VLOOKUP($C12,$C$5:$AB$7,23,FALSE)</f>
        <v>100</v>
      </c>
      <c r="I12" s="30">
        <f>SUM(F12:H12)</f>
        <v>275</v>
      </c>
      <c r="J12" s="1">
        <f>RANK(I12,$I$12:$I$14)</f>
        <v>1</v>
      </c>
      <c r="M12" s="46">
        <f>I12-(VLOOKUP($C12,$C$5:$AB$7,25,FALSE))</f>
        <v>0</v>
      </c>
      <c r="U12" s="3">
        <v>1</v>
      </c>
      <c r="V12" s="1">
        <v>100</v>
      </c>
      <c r="W12" s="1">
        <v>26</v>
      </c>
      <c r="X12" s="4">
        <v>25</v>
      </c>
    </row>
    <row r="13" spans="1:28" x14ac:dyDescent="0.3">
      <c r="A13" s="1">
        <v>2</v>
      </c>
      <c r="B13" s="56">
        <v>196</v>
      </c>
      <c r="C13" s="59" t="s">
        <v>96</v>
      </c>
      <c r="D13" s="57" t="s">
        <v>19</v>
      </c>
      <c r="E13" s="57"/>
      <c r="F13" s="1">
        <f>VLOOKUP($C13,$C$5:$AB$7,9,FALSE)</f>
        <v>75</v>
      </c>
      <c r="G13" s="1">
        <f>VLOOKUP($C13,$C$5:$AB$7,16,FALSE)</f>
        <v>100</v>
      </c>
      <c r="H13" s="1">
        <f>VLOOKUP($C13,$C$5:$AB$7,23,FALSE)</f>
        <v>75</v>
      </c>
      <c r="I13" s="30">
        <f>SUM(F13:H13)</f>
        <v>250</v>
      </c>
      <c r="J13" s="1">
        <f>RANK(I13,$I$12:$I$14)</f>
        <v>2</v>
      </c>
      <c r="M13" s="46">
        <f>I13-(VLOOKUP($C13,$C$5:$AB$7,25,FALSE))</f>
        <v>0</v>
      </c>
      <c r="U13" s="3">
        <v>2</v>
      </c>
      <c r="V13" s="1">
        <v>75</v>
      </c>
      <c r="W13" s="1">
        <v>27</v>
      </c>
      <c r="X13" s="4">
        <v>24</v>
      </c>
    </row>
    <row r="14" spans="1:28" x14ac:dyDescent="0.3">
      <c r="A14" s="1">
        <v>3</v>
      </c>
      <c r="B14" s="56">
        <v>197</v>
      </c>
      <c r="C14" s="1" t="s">
        <v>87</v>
      </c>
      <c r="D14" s="57" t="s">
        <v>56</v>
      </c>
      <c r="E14" s="57"/>
      <c r="F14" s="1">
        <f>VLOOKUP($C14,$C$5:$AB$7,9,FALSE)</f>
        <v>65</v>
      </c>
      <c r="G14" s="1">
        <f>VLOOKUP($C14,$C$5:$AB$7,16,FALSE)</f>
        <v>65</v>
      </c>
      <c r="H14" s="1">
        <f>VLOOKUP($C14,$C$5:$AB$7,23,FALSE)</f>
        <v>65</v>
      </c>
      <c r="I14" s="30">
        <f>SUM(F14:H14)</f>
        <v>195</v>
      </c>
      <c r="J14" s="1">
        <f>RANK(I14,$I$12:$I$14)</f>
        <v>3</v>
      </c>
      <c r="M14" s="46">
        <f>I14-(VLOOKUP($C14,$C$5:$AB$7,25,FALSE))</f>
        <v>0</v>
      </c>
      <c r="U14" s="3">
        <v>3</v>
      </c>
      <c r="V14" s="1">
        <v>65</v>
      </c>
      <c r="W14" s="1">
        <v>28</v>
      </c>
      <c r="X14" s="4">
        <v>23</v>
      </c>
    </row>
    <row r="15" spans="1:28" x14ac:dyDescent="0.3">
      <c r="U15" s="3">
        <v>4</v>
      </c>
      <c r="V15" s="1">
        <v>60</v>
      </c>
      <c r="W15" s="1">
        <v>29</v>
      </c>
      <c r="X15" s="4">
        <v>22</v>
      </c>
    </row>
    <row r="16" spans="1:28" x14ac:dyDescent="0.3">
      <c r="A16" s="12" t="s">
        <v>25</v>
      </c>
      <c r="B16" s="12"/>
      <c r="C16" s="13">
        <v>3</v>
      </c>
      <c r="D16" s="12"/>
      <c r="E16" s="12"/>
      <c r="F16" s="12"/>
      <c r="U16" s="3">
        <v>5</v>
      </c>
      <c r="V16" s="1">
        <v>56</v>
      </c>
      <c r="W16" s="1">
        <v>30</v>
      </c>
      <c r="X16" s="4">
        <v>21</v>
      </c>
    </row>
    <row r="17" spans="1:24" x14ac:dyDescent="0.3">
      <c r="G17" s="28"/>
      <c r="U17" s="3">
        <v>6</v>
      </c>
      <c r="V17" s="1">
        <v>53</v>
      </c>
      <c r="W17" s="1">
        <v>31</v>
      </c>
      <c r="X17" s="4">
        <v>20</v>
      </c>
    </row>
    <row r="18" spans="1:24" x14ac:dyDescent="0.3">
      <c r="A18" s="89" t="str">
        <f>$A$1</f>
        <v>Junior Ladies 17 Years</v>
      </c>
      <c r="B18" s="89"/>
      <c r="C18" s="89"/>
      <c r="D18" s="89"/>
      <c r="E18" s="23"/>
      <c r="U18" s="3">
        <v>7</v>
      </c>
      <c r="V18" s="1">
        <v>50</v>
      </c>
      <c r="W18" s="1">
        <v>32</v>
      </c>
      <c r="X18" s="4">
        <v>19</v>
      </c>
    </row>
    <row r="19" spans="1:24" x14ac:dyDescent="0.3">
      <c r="A19" s="1" t="s">
        <v>26</v>
      </c>
      <c r="B19" s="56">
        <v>198</v>
      </c>
      <c r="C19" s="1" t="s">
        <v>86</v>
      </c>
      <c r="D19" s="57" t="s">
        <v>47</v>
      </c>
      <c r="E19" s="57"/>
      <c r="U19" s="3">
        <v>8</v>
      </c>
      <c r="V19" s="1">
        <v>47</v>
      </c>
      <c r="W19" s="1">
        <v>33</v>
      </c>
      <c r="X19" s="4">
        <v>18</v>
      </c>
    </row>
    <row r="20" spans="1:24" x14ac:dyDescent="0.3">
      <c r="A20" s="1" t="s">
        <v>27</v>
      </c>
      <c r="B20" s="56">
        <v>196</v>
      </c>
      <c r="C20" s="59" t="s">
        <v>96</v>
      </c>
      <c r="D20" s="57" t="s">
        <v>19</v>
      </c>
      <c r="E20" s="57"/>
      <c r="U20" s="3">
        <v>9</v>
      </c>
      <c r="V20" s="1">
        <v>45</v>
      </c>
      <c r="W20" s="1">
        <v>34</v>
      </c>
      <c r="X20" s="4">
        <v>17</v>
      </c>
    </row>
    <row r="21" spans="1:24" x14ac:dyDescent="0.3">
      <c r="A21" s="1" t="s">
        <v>28</v>
      </c>
      <c r="B21" s="56">
        <v>197</v>
      </c>
      <c r="C21" s="1" t="s">
        <v>87</v>
      </c>
      <c r="D21" s="57" t="s">
        <v>56</v>
      </c>
      <c r="E21" s="57"/>
      <c r="U21" s="3">
        <v>10</v>
      </c>
      <c r="V21" s="1">
        <v>43</v>
      </c>
      <c r="W21" s="1">
        <v>35</v>
      </c>
      <c r="X21" s="4">
        <v>16</v>
      </c>
    </row>
    <row r="22" spans="1:24" x14ac:dyDescent="0.3">
      <c r="B22"/>
      <c r="C22" s="54"/>
      <c r="D22"/>
      <c r="E22"/>
      <c r="U22" s="3">
        <v>11</v>
      </c>
      <c r="V22" s="1">
        <v>41</v>
      </c>
      <c r="W22" s="1">
        <v>36</v>
      </c>
      <c r="X22" s="4">
        <v>15</v>
      </c>
    </row>
    <row r="23" spans="1:24" x14ac:dyDescent="0.3">
      <c r="U23" s="3">
        <v>12</v>
      </c>
      <c r="V23" s="1">
        <v>39</v>
      </c>
      <c r="W23" s="1">
        <v>37</v>
      </c>
      <c r="X23" s="4">
        <v>14</v>
      </c>
    </row>
    <row r="24" spans="1:24" x14ac:dyDescent="0.3">
      <c r="A24" s="16" t="s">
        <v>30</v>
      </c>
      <c r="B24" s="14"/>
      <c r="C24" s="14"/>
      <c r="D24" s="14"/>
      <c r="E24" s="14"/>
      <c r="U24" s="3">
        <v>13</v>
      </c>
      <c r="V24" s="1">
        <v>38</v>
      </c>
      <c r="W24" s="1">
        <v>38</v>
      </c>
      <c r="X24" s="4">
        <v>13</v>
      </c>
    </row>
    <row r="25" spans="1:24" x14ac:dyDescent="0.3">
      <c r="A25" s="2" t="s">
        <v>31</v>
      </c>
      <c r="B25" s="14"/>
      <c r="C25" s="14"/>
      <c r="D25" s="14"/>
      <c r="E25" s="14"/>
      <c r="U25" s="3">
        <v>14</v>
      </c>
      <c r="V25" s="1">
        <v>37</v>
      </c>
      <c r="W25" s="1">
        <v>39</v>
      </c>
      <c r="X25" s="4">
        <v>12</v>
      </c>
    </row>
    <row r="26" spans="1:24" ht="18" x14ac:dyDescent="0.35">
      <c r="A26" s="90" t="str">
        <f>$A$1</f>
        <v>Junior Ladies 17 Years</v>
      </c>
      <c r="B26" s="90"/>
      <c r="C26" s="90"/>
      <c r="D26" s="90"/>
      <c r="E26" s="90"/>
      <c r="F26" s="90"/>
      <c r="U26" s="3">
        <v>15</v>
      </c>
      <c r="V26" s="1">
        <v>36</v>
      </c>
      <c r="W26" s="1">
        <v>40</v>
      </c>
      <c r="X26" s="4">
        <v>11</v>
      </c>
    </row>
    <row r="27" spans="1:24" ht="18" x14ac:dyDescent="0.35">
      <c r="A27" s="49" t="s">
        <v>28</v>
      </c>
      <c r="B27" s="60">
        <v>197</v>
      </c>
      <c r="C27" s="49" t="s">
        <v>87</v>
      </c>
      <c r="D27" s="62" t="s">
        <v>56</v>
      </c>
      <c r="E27" s="62"/>
      <c r="F27" s="48" t="s">
        <v>32</v>
      </c>
      <c r="H27" s="36"/>
      <c r="I27" s="35"/>
      <c r="P27"/>
      <c r="U27" s="3">
        <v>16</v>
      </c>
      <c r="V27" s="1">
        <v>35</v>
      </c>
      <c r="W27" s="1">
        <v>41</v>
      </c>
      <c r="X27" s="4">
        <v>10</v>
      </c>
    </row>
    <row r="28" spans="1:24" ht="18" x14ac:dyDescent="0.35">
      <c r="A28" s="49" t="s">
        <v>27</v>
      </c>
      <c r="B28" s="60">
        <v>196</v>
      </c>
      <c r="C28" s="64" t="s">
        <v>96</v>
      </c>
      <c r="D28" s="62" t="s">
        <v>19</v>
      </c>
      <c r="E28" s="62"/>
      <c r="F28" s="48" t="s">
        <v>32</v>
      </c>
      <c r="H28" s="36"/>
      <c r="I28" s="35"/>
      <c r="K28" s="15"/>
      <c r="L28" s="15"/>
      <c r="P28"/>
      <c r="U28" s="3">
        <v>17</v>
      </c>
      <c r="V28" s="1">
        <v>34</v>
      </c>
      <c r="W28" s="1">
        <v>42</v>
      </c>
      <c r="X28" s="4">
        <v>9</v>
      </c>
    </row>
    <row r="29" spans="1:24" ht="18" x14ac:dyDescent="0.35">
      <c r="A29" s="49"/>
      <c r="B29" s="52"/>
      <c r="C29" s="51"/>
      <c r="D29" s="51"/>
      <c r="E29" s="51"/>
      <c r="F29" s="49"/>
      <c r="H29" s="36"/>
      <c r="I29" s="35"/>
      <c r="J29" s="35"/>
      <c r="P29"/>
      <c r="U29" s="3">
        <v>18</v>
      </c>
      <c r="V29" s="1">
        <v>33</v>
      </c>
      <c r="W29" s="1">
        <v>43</v>
      </c>
      <c r="X29" s="4">
        <v>8</v>
      </c>
    </row>
    <row r="30" spans="1:24" ht="18" x14ac:dyDescent="0.35">
      <c r="A30" s="48" t="s">
        <v>139</v>
      </c>
      <c r="B30" s="49"/>
      <c r="C30" s="49"/>
      <c r="D30" s="49"/>
      <c r="E30" s="49"/>
      <c r="F30" s="49"/>
      <c r="H30" s="36"/>
      <c r="I30" s="35"/>
      <c r="J30" s="35"/>
      <c r="P30"/>
      <c r="U30" s="3">
        <v>19</v>
      </c>
      <c r="V30" s="1">
        <v>32</v>
      </c>
      <c r="W30" s="1">
        <v>44</v>
      </c>
      <c r="X30" s="4">
        <v>7</v>
      </c>
    </row>
    <row r="31" spans="1:24" ht="18" x14ac:dyDescent="0.35">
      <c r="A31" s="49"/>
      <c r="B31" s="60">
        <v>198</v>
      </c>
      <c r="C31" s="49" t="s">
        <v>86</v>
      </c>
      <c r="D31" s="62" t="s">
        <v>47</v>
      </c>
      <c r="E31" s="62"/>
      <c r="F31" s="48" t="s">
        <v>32</v>
      </c>
      <c r="H31" s="36"/>
      <c r="I31" s="35"/>
      <c r="J31" s="35"/>
      <c r="P31"/>
      <c r="Q31"/>
      <c r="U31" s="3">
        <v>20</v>
      </c>
      <c r="V31" s="1">
        <v>31</v>
      </c>
      <c r="W31" s="1">
        <v>45</v>
      </c>
      <c r="X31" s="4">
        <v>6</v>
      </c>
    </row>
    <row r="32" spans="1:24" ht="18" x14ac:dyDescent="0.35">
      <c r="A32" s="49"/>
      <c r="B32" s="49"/>
      <c r="C32" s="49"/>
      <c r="D32" s="49"/>
      <c r="E32" s="49"/>
      <c r="F32" s="49"/>
      <c r="H32" s="36"/>
      <c r="I32" s="35"/>
      <c r="J32" s="35"/>
      <c r="U32" s="3">
        <v>21</v>
      </c>
      <c r="V32" s="1">
        <v>30</v>
      </c>
      <c r="W32" s="1">
        <v>46</v>
      </c>
      <c r="X32" s="4">
        <v>5</v>
      </c>
    </row>
    <row r="33" spans="1:24" ht="18" x14ac:dyDescent="0.35">
      <c r="A33" s="48" t="s">
        <v>85</v>
      </c>
      <c r="B33" s="49"/>
      <c r="C33" s="49"/>
      <c r="D33" s="49"/>
      <c r="E33" s="49"/>
      <c r="F33" s="49"/>
      <c r="H33" s="36"/>
      <c r="I33" s="35"/>
      <c r="J33" s="35"/>
      <c r="U33" s="3">
        <v>22</v>
      </c>
      <c r="V33" s="1">
        <v>29</v>
      </c>
      <c r="W33" s="1">
        <v>47</v>
      </c>
      <c r="X33" s="4">
        <v>4</v>
      </c>
    </row>
    <row r="34" spans="1:24" ht="18" x14ac:dyDescent="0.35">
      <c r="A34" s="53"/>
      <c r="B34" s="50" t="s">
        <v>67</v>
      </c>
      <c r="C34" s="49"/>
      <c r="D34" s="49"/>
      <c r="E34" s="49"/>
      <c r="F34" s="49"/>
      <c r="U34" s="3">
        <v>23</v>
      </c>
      <c r="V34" s="1">
        <v>28</v>
      </c>
      <c r="W34" s="1">
        <v>48</v>
      </c>
      <c r="X34" s="4">
        <v>3</v>
      </c>
    </row>
    <row r="35" spans="1:24" ht="18" x14ac:dyDescent="0.35">
      <c r="A35" s="49"/>
      <c r="B35" s="50" t="s">
        <v>69</v>
      </c>
      <c r="C35" s="49"/>
      <c r="D35" s="49"/>
      <c r="E35" s="49"/>
      <c r="F35" s="49"/>
      <c r="U35" s="3">
        <v>24</v>
      </c>
      <c r="V35" s="1">
        <v>27</v>
      </c>
      <c r="W35" s="1">
        <v>49</v>
      </c>
      <c r="X35" s="4">
        <v>2</v>
      </c>
    </row>
    <row r="36" spans="1:24" ht="18.600000000000001" thickBot="1" x14ac:dyDescent="0.4">
      <c r="A36" s="49"/>
      <c r="B36" s="50" t="s">
        <v>68</v>
      </c>
      <c r="C36" s="49"/>
      <c r="D36" s="49"/>
      <c r="E36" s="49"/>
      <c r="F36" s="49"/>
      <c r="U36" s="5">
        <v>25</v>
      </c>
      <c r="V36" s="6">
        <v>26</v>
      </c>
      <c r="W36" s="6">
        <v>50</v>
      </c>
      <c r="X36" s="7">
        <v>1</v>
      </c>
    </row>
    <row r="37" spans="1:24" ht="18" x14ac:dyDescent="0.35">
      <c r="A37" s="49"/>
      <c r="B37" s="49"/>
      <c r="C37" s="49"/>
      <c r="D37" s="49"/>
      <c r="E37" s="49"/>
      <c r="F37" s="49"/>
    </row>
    <row r="38" spans="1:24" ht="18" x14ac:dyDescent="0.35">
      <c r="A38" s="49"/>
      <c r="B38" s="48" t="s">
        <v>32</v>
      </c>
      <c r="C38" s="48" t="s">
        <v>33</v>
      </c>
      <c r="D38" s="49"/>
      <c r="E38" s="49"/>
      <c r="F38" s="49"/>
    </row>
  </sheetData>
  <autoFilter ref="B11:J14" xr:uid="{D004B05E-DEEB-4C36-BFF5-5D5E52537225}">
    <sortState xmlns:xlrd2="http://schemas.microsoft.com/office/spreadsheetml/2017/richdata2" ref="B12:J14">
      <sortCondition ref="J11:J14"/>
    </sortState>
  </autoFilter>
  <mergeCells count="11">
    <mergeCell ref="AA3:AB3"/>
    <mergeCell ref="A10:C10"/>
    <mergeCell ref="U10:X10"/>
    <mergeCell ref="A18:D18"/>
    <mergeCell ref="A26:F26"/>
    <mergeCell ref="F2:K2"/>
    <mergeCell ref="M2:R2"/>
    <mergeCell ref="T2:Y2"/>
    <mergeCell ref="F3:K3"/>
    <mergeCell ref="M3:R3"/>
    <mergeCell ref="T3:Y3"/>
  </mergeCells>
  <conditionalFormatting sqref="I5:J7">
    <cfRule type="duplicateValues" dxfId="24" priority="207"/>
  </conditionalFormatting>
  <conditionalFormatting sqref="I12:J14">
    <cfRule type="duplicateValues" dxfId="23" priority="212"/>
  </conditionalFormatting>
  <conditionalFormatting sqref="P5:Q7">
    <cfRule type="duplicateValues" dxfId="22" priority="209"/>
  </conditionalFormatting>
  <conditionalFormatting sqref="W5:X7">
    <cfRule type="duplicateValues" dxfId="21" priority="211"/>
  </conditionalFormatting>
  <printOptions gridLines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&amp;C2022 WA STATE SOLO CHAMPIONSHIP</oddHeader>
  </headerFooter>
  <colBreaks count="2" manualBreakCount="2">
    <brk id="12" max="1048575" man="1"/>
    <brk id="19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24</vt:i4>
      </vt:variant>
    </vt:vector>
  </HeadingPairs>
  <TitlesOfParts>
    <vt:vector size="39" baseType="lpstr">
      <vt:lpstr>Judges</vt:lpstr>
      <vt:lpstr>TEACHERS</vt:lpstr>
      <vt:lpstr>Junior Girls 12 years</vt:lpstr>
      <vt:lpstr>Senior Ladies 20 and 21</vt:lpstr>
      <vt:lpstr>Intermediate Girls 13 Years</vt:lpstr>
      <vt:lpstr>Intermediate Girls 14 Years</vt:lpstr>
      <vt:lpstr>Senior Girls 15 Years</vt:lpstr>
      <vt:lpstr>Senior Girls 16 Years</vt:lpstr>
      <vt:lpstr>Junior Ladies 17 Years</vt:lpstr>
      <vt:lpstr>Junior Men 18 Years</vt:lpstr>
      <vt:lpstr>Junior Ladies 18 Years</vt:lpstr>
      <vt:lpstr>Ladies 19 Years</vt:lpstr>
      <vt:lpstr>Senior Ladies 20 &amp; 21 Years </vt:lpstr>
      <vt:lpstr>Senior Ladies 22 Years &amp; Over</vt:lpstr>
      <vt:lpstr>Points System</vt:lpstr>
      <vt:lpstr>'Intermediate Girls 13 Years'!Print_Area</vt:lpstr>
      <vt:lpstr>'Intermediate Girls 14 Years'!Print_Area</vt:lpstr>
      <vt:lpstr>'Junior Girls 12 years'!Print_Area</vt:lpstr>
      <vt:lpstr>'Junior Ladies 17 Years'!Print_Area</vt:lpstr>
      <vt:lpstr>'Junior Ladies 18 Years'!Print_Area</vt:lpstr>
      <vt:lpstr>'Junior Men 18 Years'!Print_Area</vt:lpstr>
      <vt:lpstr>'Ladies 19 Years'!Print_Area</vt:lpstr>
      <vt:lpstr>'Senior Girls 15 Years'!Print_Area</vt:lpstr>
      <vt:lpstr>'Senior Girls 16 Years'!Print_Area</vt:lpstr>
      <vt:lpstr>'Senior Ladies 20 &amp; 21 Years '!Print_Area</vt:lpstr>
      <vt:lpstr>'Senior Ladies 20 and 21'!Print_Area</vt:lpstr>
      <vt:lpstr>'Senior Ladies 22 Years &amp; Over'!Print_Area</vt:lpstr>
      <vt:lpstr>'Intermediate Girls 13 Years'!Print_Titles</vt:lpstr>
      <vt:lpstr>'Intermediate Girls 14 Years'!Print_Titles</vt:lpstr>
      <vt:lpstr>'Junior Girls 12 years'!Print_Titles</vt:lpstr>
      <vt:lpstr>'Junior Ladies 17 Years'!Print_Titles</vt:lpstr>
      <vt:lpstr>'Junior Ladies 18 Years'!Print_Titles</vt:lpstr>
      <vt:lpstr>'Junior Men 18 Years'!Print_Titles</vt:lpstr>
      <vt:lpstr>'Ladies 19 Years'!Print_Titles</vt:lpstr>
      <vt:lpstr>'Senior Girls 15 Years'!Print_Titles</vt:lpstr>
      <vt:lpstr>'Senior Girls 16 Years'!Print_Titles</vt:lpstr>
      <vt:lpstr>'Senior Ladies 20 &amp; 21 Years '!Print_Titles</vt:lpstr>
      <vt:lpstr>'Senior Ladies 20 and 21'!Print_Titles</vt:lpstr>
      <vt:lpstr>'Senior Ladies 22 Years &amp; Over'!Print_Titles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Leigh-Ayn Absolom</dc:creator>
  <cp:lastModifiedBy>Margaret Dempsey</cp:lastModifiedBy>
  <cp:lastPrinted>2023-08-06T08:48:43Z</cp:lastPrinted>
  <dcterms:created xsi:type="dcterms:W3CDTF">2015-07-29T07:44:01Z</dcterms:created>
  <dcterms:modified xsi:type="dcterms:W3CDTF">2023-08-09T09:34:23Z</dcterms:modified>
</cp:coreProperties>
</file>